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dent\Documents\BPU\Competitions\Bodypower 2019\results\Day 1\"/>
    </mc:Choice>
  </mc:AlternateContent>
  <bookViews>
    <workbookView xWindow="0" yWindow="0" windowWidth="28770" windowHeight="12360" firstSheet="3" activeTab="3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Best Lifter" sheetId="14611" r:id="rId7"/>
    <sheet name="3-Lift" sheetId="14601" r:id="rId8"/>
    <sheet name="Squat" sheetId="14603" r:id="rId9"/>
    <sheet name="Bench" sheetId="14604" r:id="rId10"/>
    <sheet name="Deadlift" sheetId="14605" r:id="rId11"/>
    <sheet name="DATA" sheetId="14584" state="hidden" r:id="rId12"/>
    <sheet name="Push-Pull" sheetId="14602" r:id="rId13"/>
    <sheet name="PrintSheet" sheetId="14607" r:id="rId14"/>
    <sheet name="Awards" sheetId="14600" r:id="rId15"/>
    <sheet name="Please read" sheetId="14585" r:id="rId16"/>
    <sheet name="Black &amp; White load sheet" sheetId="14606" r:id="rId17"/>
  </sheets>
  <definedNames>
    <definedName name="_xlnm._FilterDatabase" localSheetId="9" hidden="1">Bench!#REF!</definedName>
    <definedName name="_xlnm.Print_Area" localSheetId="7">'3-Lift'!$A$1:$AC$47</definedName>
    <definedName name="_xlnm.Print_Area" localSheetId="9">Bench!$A$1:$Q$3</definedName>
    <definedName name="_xlnm.Print_Area" localSheetId="10">Deadlift!$A$1:$Q$3</definedName>
    <definedName name="_xlnm.Print_Area" localSheetId="13">PrintSheet!$A$1:$AS$32</definedName>
    <definedName name="_xlnm.Print_Area" localSheetId="12">'Push-Pull'!$A$1:$W$3</definedName>
    <definedName name="_xlnm.Print_Area" localSheetId="8">Squat!$A$1:$Q$2</definedName>
    <definedName name="_xlnm.Print_Titles" localSheetId="16">'Black &amp; White load sheet'!$1:$2</definedName>
    <definedName name="_xlnm.Print_Titles" localSheetId="13">PrintSheet!$1:$2</definedName>
  </definedNames>
  <calcPr calcId="152511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0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W40" i="2"/>
  <c r="AO40" i="2"/>
  <c r="AL40" i="2"/>
  <c r="AE40" i="2"/>
  <c r="AY40" i="2" s="1"/>
  <c r="AA40" i="2"/>
  <c r="U40" i="2"/>
  <c r="O40" i="2"/>
  <c r="H40" i="2"/>
  <c r="G40" i="2"/>
  <c r="AW39" i="2"/>
  <c r="AO39" i="2"/>
  <c r="AL39" i="2"/>
  <c r="AE39" i="2"/>
  <c r="AY39" i="2" s="1"/>
  <c r="AA39" i="2"/>
  <c r="U39" i="2"/>
  <c r="O39" i="2"/>
  <c r="H39" i="2"/>
  <c r="G39" i="2"/>
  <c r="AW38" i="2"/>
  <c r="AO38" i="2"/>
  <c r="AL38" i="2"/>
  <c r="AE38" i="2"/>
  <c r="AY38" i="2" s="1"/>
  <c r="AA38" i="2"/>
  <c r="U38" i="2"/>
  <c r="O38" i="2"/>
  <c r="H38" i="2"/>
  <c r="G38" i="2"/>
  <c r="AW37" i="2"/>
  <c r="AO37" i="2"/>
  <c r="AL37" i="2"/>
  <c r="AE37" i="2"/>
  <c r="AY37" i="2" s="1"/>
  <c r="AA37" i="2"/>
  <c r="U37" i="2"/>
  <c r="O37" i="2"/>
  <c r="H37" i="2"/>
  <c r="G37" i="2"/>
  <c r="AW36" i="2"/>
  <c r="AO36" i="2"/>
  <c r="AL36" i="2"/>
  <c r="AE36" i="2"/>
  <c r="AY36" i="2" s="1"/>
  <c r="AA36" i="2"/>
  <c r="U36" i="2"/>
  <c r="O36" i="2"/>
  <c r="H36" i="2"/>
  <c r="G36" i="2"/>
  <c r="AW35" i="2"/>
  <c r="AO35" i="2"/>
  <c r="AL35" i="2"/>
  <c r="AE35" i="2"/>
  <c r="AY35" i="2" s="1"/>
  <c r="AA35" i="2"/>
  <c r="U35" i="2"/>
  <c r="O35" i="2"/>
  <c r="H35" i="2"/>
  <c r="G35" i="2"/>
  <c r="AW34" i="2"/>
  <c r="AO34" i="2"/>
  <c r="AL34" i="2"/>
  <c r="AE34" i="2"/>
  <c r="AY34" i="2" s="1"/>
  <c r="AA34" i="2"/>
  <c r="U34" i="2"/>
  <c r="O34" i="2"/>
  <c r="H34" i="2"/>
  <c r="G34" i="2"/>
  <c r="AW33" i="2"/>
  <c r="AO33" i="2"/>
  <c r="AL33" i="2"/>
  <c r="AE33" i="2"/>
  <c r="AY33" i="2" s="1"/>
  <c r="AA33" i="2"/>
  <c r="U33" i="2"/>
  <c r="O33" i="2"/>
  <c r="H33" i="2"/>
  <c r="G33" i="2"/>
  <c r="AW32" i="2"/>
  <c r="AO32" i="2"/>
  <c r="AL32" i="2"/>
  <c r="AE32" i="2"/>
  <c r="AY32" i="2" s="1"/>
  <c r="AA32" i="2"/>
  <c r="U32" i="2"/>
  <c r="O32" i="2"/>
  <c r="H32" i="2"/>
  <c r="G32" i="2"/>
  <c r="AW16" i="2"/>
  <c r="AO16" i="2"/>
  <c r="AL16" i="2"/>
  <c r="H16" i="2" s="1"/>
  <c r="AE16" i="2"/>
  <c r="AA16" i="2"/>
  <c r="U16" i="2"/>
  <c r="O16" i="2"/>
  <c r="G16" i="2"/>
  <c r="AW55" i="2"/>
  <c r="AO55" i="2"/>
  <c r="AL55" i="2"/>
  <c r="H55" i="2" s="1"/>
  <c r="AE55" i="2"/>
  <c r="AA55" i="2"/>
  <c r="U55" i="2"/>
  <c r="O55" i="2"/>
  <c r="G55" i="2"/>
  <c r="AW24" i="2"/>
  <c r="AO24" i="2"/>
  <c r="AL24" i="2"/>
  <c r="H24" i="2" s="1"/>
  <c r="AE24" i="2"/>
  <c r="AA24" i="2"/>
  <c r="U24" i="2"/>
  <c r="O24" i="2"/>
  <c r="G24" i="2"/>
  <c r="AW10" i="2"/>
  <c r="AO10" i="2"/>
  <c r="AL10" i="2"/>
  <c r="H10" i="2" s="1"/>
  <c r="AE10" i="2"/>
  <c r="AA10" i="2"/>
  <c r="U10" i="2"/>
  <c r="O10" i="2"/>
  <c r="G10" i="2"/>
  <c r="AW19" i="2"/>
  <c r="AO19" i="2"/>
  <c r="AL19" i="2"/>
  <c r="H19" i="2" s="1"/>
  <c r="AE19" i="2"/>
  <c r="AA19" i="2"/>
  <c r="U19" i="2"/>
  <c r="O19" i="2"/>
  <c r="G19" i="2"/>
  <c r="AW23" i="2"/>
  <c r="AO23" i="2"/>
  <c r="AL23" i="2"/>
  <c r="H23" i="2" s="1"/>
  <c r="AE23" i="2"/>
  <c r="AA23" i="2"/>
  <c r="U23" i="2"/>
  <c r="O23" i="2"/>
  <c r="G23" i="2"/>
  <c r="AW14" i="2"/>
  <c r="AO14" i="2"/>
  <c r="AL14" i="2"/>
  <c r="H14" i="2" s="1"/>
  <c r="AE14" i="2"/>
  <c r="AA14" i="2"/>
  <c r="U14" i="2"/>
  <c r="O14" i="2"/>
  <c r="G14" i="2"/>
  <c r="AW31" i="2"/>
  <c r="AO31" i="2"/>
  <c r="AL31" i="2"/>
  <c r="H31" i="2" s="1"/>
  <c r="AE31" i="2"/>
  <c r="AA31" i="2"/>
  <c r="U31" i="2"/>
  <c r="O31" i="2"/>
  <c r="G31" i="2"/>
  <c r="AW17" i="2"/>
  <c r="AO17" i="2"/>
  <c r="AL17" i="2"/>
  <c r="H17" i="2" s="1"/>
  <c r="AE17" i="2"/>
  <c r="AA17" i="2"/>
  <c r="U17" i="2"/>
  <c r="O17" i="2"/>
  <c r="G17" i="2"/>
  <c r="AW30" i="2"/>
  <c r="AO30" i="2"/>
  <c r="AL30" i="2"/>
  <c r="H30" i="2" s="1"/>
  <c r="AE30" i="2"/>
  <c r="AA30" i="2"/>
  <c r="U30" i="2"/>
  <c r="O30" i="2"/>
  <c r="G30" i="2"/>
  <c r="AW29" i="2"/>
  <c r="AO29" i="2"/>
  <c r="AL29" i="2"/>
  <c r="H29" i="2" s="1"/>
  <c r="AE29" i="2"/>
  <c r="AA29" i="2"/>
  <c r="U29" i="2"/>
  <c r="O29" i="2"/>
  <c r="G29" i="2"/>
  <c r="AW12" i="2"/>
  <c r="AO12" i="2"/>
  <c r="AL12" i="2"/>
  <c r="H12" i="2" s="1"/>
  <c r="AE12" i="2"/>
  <c r="AA12" i="2"/>
  <c r="U12" i="2"/>
  <c r="O12" i="2"/>
  <c r="G12" i="2"/>
  <c r="AW15" i="2"/>
  <c r="AO15" i="2"/>
  <c r="AL15" i="2"/>
  <c r="H15" i="2" s="1"/>
  <c r="AE15" i="2"/>
  <c r="AA15" i="2"/>
  <c r="U15" i="2"/>
  <c r="O15" i="2"/>
  <c r="G15" i="2"/>
  <c r="AW28" i="2"/>
  <c r="AO28" i="2"/>
  <c r="AL28" i="2"/>
  <c r="H28" i="2" s="1"/>
  <c r="AE28" i="2"/>
  <c r="AA28" i="2"/>
  <c r="U28" i="2"/>
  <c r="O28" i="2"/>
  <c r="G28" i="2"/>
  <c r="AW22" i="2"/>
  <c r="AO22" i="2"/>
  <c r="AL22" i="2"/>
  <c r="H22" i="2" s="1"/>
  <c r="AE22" i="2"/>
  <c r="AA22" i="2"/>
  <c r="U22" i="2"/>
  <c r="O22" i="2"/>
  <c r="G22" i="2"/>
  <c r="AW20" i="2"/>
  <c r="AO20" i="2"/>
  <c r="AL20" i="2"/>
  <c r="H20" i="2" s="1"/>
  <c r="AE20" i="2"/>
  <c r="AA20" i="2"/>
  <c r="U20" i="2"/>
  <c r="O20" i="2"/>
  <c r="G20" i="2"/>
  <c r="AW26" i="2"/>
  <c r="AO26" i="2"/>
  <c r="AL26" i="2"/>
  <c r="H26" i="2" s="1"/>
  <c r="AE26" i="2"/>
  <c r="AA26" i="2"/>
  <c r="U26" i="2"/>
  <c r="O26" i="2"/>
  <c r="G26" i="2"/>
  <c r="AW21" i="2"/>
  <c r="AO21" i="2"/>
  <c r="AL21" i="2"/>
  <c r="H21" i="2" s="1"/>
  <c r="AE21" i="2"/>
  <c r="AA21" i="2"/>
  <c r="U21" i="2"/>
  <c r="O21" i="2"/>
  <c r="G21" i="2"/>
  <c r="AW18" i="2"/>
  <c r="AO18" i="2"/>
  <c r="AL18" i="2"/>
  <c r="H18" i="2" s="1"/>
  <c r="AE18" i="2"/>
  <c r="AA18" i="2"/>
  <c r="U18" i="2"/>
  <c r="O18" i="2"/>
  <c r="G18" i="2"/>
  <c r="AW27" i="2"/>
  <c r="AO27" i="2"/>
  <c r="AL27" i="2"/>
  <c r="H27" i="2" s="1"/>
  <c r="AE27" i="2"/>
  <c r="AA27" i="2"/>
  <c r="U27" i="2"/>
  <c r="O27" i="2"/>
  <c r="G27" i="2"/>
  <c r="AW13" i="2"/>
  <c r="AO13" i="2"/>
  <c r="AL13" i="2"/>
  <c r="H13" i="2" s="1"/>
  <c r="AE13" i="2"/>
  <c r="AA13" i="2"/>
  <c r="U13" i="2"/>
  <c r="O13" i="2"/>
  <c r="G13" i="2"/>
  <c r="AW47" i="2"/>
  <c r="AO47" i="2"/>
  <c r="AL47" i="2"/>
  <c r="H47" i="2" s="1"/>
  <c r="AE47" i="2"/>
  <c r="AA47" i="2"/>
  <c r="U47" i="2"/>
  <c r="O47" i="2"/>
  <c r="G47" i="2"/>
  <c r="AW11" i="2"/>
  <c r="AO11" i="2"/>
  <c r="AL11" i="2"/>
  <c r="H11" i="2" s="1"/>
  <c r="AE11" i="2"/>
  <c r="AA11" i="2"/>
  <c r="U11" i="2"/>
  <c r="O11" i="2"/>
  <c r="G11" i="2"/>
  <c r="AW50" i="2"/>
  <c r="AO50" i="2"/>
  <c r="AL50" i="2"/>
  <c r="H50" i="2" s="1"/>
  <c r="AE50" i="2"/>
  <c r="AA50" i="2"/>
  <c r="U50" i="2"/>
  <c r="O50" i="2"/>
  <c r="G50" i="2"/>
  <c r="AW25" i="2"/>
  <c r="AO25" i="2"/>
  <c r="AL25" i="2"/>
  <c r="H25" i="2" s="1"/>
  <c r="AE25" i="2"/>
  <c r="AA25" i="2"/>
  <c r="U25" i="2"/>
  <c r="O25" i="2"/>
  <c r="G25" i="2"/>
  <c r="AW42" i="2"/>
  <c r="AO42" i="2"/>
  <c r="AL42" i="2"/>
  <c r="H42" i="2" s="1"/>
  <c r="AE42" i="2"/>
  <c r="AA42" i="2"/>
  <c r="U42" i="2"/>
  <c r="O42" i="2"/>
  <c r="G42" i="2"/>
  <c r="AW49" i="2"/>
  <c r="AO49" i="2"/>
  <c r="AL49" i="2"/>
  <c r="H49" i="2" s="1"/>
  <c r="AE49" i="2"/>
  <c r="AA49" i="2"/>
  <c r="U49" i="2"/>
  <c r="O49" i="2"/>
  <c r="G49" i="2"/>
  <c r="AW52" i="2"/>
  <c r="AO52" i="2"/>
  <c r="AL52" i="2"/>
  <c r="H52" i="2" s="1"/>
  <c r="AE52" i="2"/>
  <c r="AA52" i="2"/>
  <c r="U52" i="2"/>
  <c r="O52" i="2"/>
  <c r="G52" i="2"/>
  <c r="AW54" i="2"/>
  <c r="AO54" i="2"/>
  <c r="AL54" i="2"/>
  <c r="H54" i="2" s="1"/>
  <c r="AE54" i="2"/>
  <c r="AA54" i="2"/>
  <c r="U54" i="2"/>
  <c r="O54" i="2"/>
  <c r="G54" i="2"/>
  <c r="AW56" i="2"/>
  <c r="AO56" i="2"/>
  <c r="AL56" i="2"/>
  <c r="H56" i="2" s="1"/>
  <c r="AE56" i="2"/>
  <c r="AA56" i="2"/>
  <c r="U56" i="2"/>
  <c r="O56" i="2"/>
  <c r="G56" i="2"/>
  <c r="AW43" i="2"/>
  <c r="AO43" i="2"/>
  <c r="AL43" i="2"/>
  <c r="H43" i="2" s="1"/>
  <c r="AE43" i="2"/>
  <c r="AA43" i="2"/>
  <c r="U43" i="2"/>
  <c r="O43" i="2"/>
  <c r="G43" i="2"/>
  <c r="AW51" i="2"/>
  <c r="AO51" i="2"/>
  <c r="AL51" i="2"/>
  <c r="H51" i="2" s="1"/>
  <c r="AE51" i="2"/>
  <c r="AA51" i="2"/>
  <c r="U51" i="2"/>
  <c r="O51" i="2"/>
  <c r="G51" i="2"/>
  <c r="AW53" i="2"/>
  <c r="AO53" i="2"/>
  <c r="AL53" i="2"/>
  <c r="H53" i="2" s="1"/>
  <c r="AE53" i="2"/>
  <c r="AA53" i="2"/>
  <c r="U53" i="2"/>
  <c r="O53" i="2"/>
  <c r="G53" i="2"/>
  <c r="AW45" i="2"/>
  <c r="AO45" i="2"/>
  <c r="AL45" i="2"/>
  <c r="H45" i="2" s="1"/>
  <c r="AE45" i="2"/>
  <c r="AA45" i="2"/>
  <c r="U45" i="2"/>
  <c r="O45" i="2"/>
  <c r="G45" i="2"/>
  <c r="AW57" i="2"/>
  <c r="AO57" i="2"/>
  <c r="AL57" i="2"/>
  <c r="H57" i="2" s="1"/>
  <c r="AE57" i="2"/>
  <c r="AA57" i="2"/>
  <c r="U57" i="2"/>
  <c r="O57" i="2"/>
  <c r="G57" i="2"/>
  <c r="AW48" i="2"/>
  <c r="AO48" i="2"/>
  <c r="AL48" i="2"/>
  <c r="H48" i="2" s="1"/>
  <c r="AE48" i="2"/>
  <c r="AA48" i="2"/>
  <c r="U48" i="2"/>
  <c r="O48" i="2"/>
  <c r="G48" i="2"/>
  <c r="AW46" i="2"/>
  <c r="AO46" i="2"/>
  <c r="AL46" i="2"/>
  <c r="H46" i="2" s="1"/>
  <c r="AE46" i="2"/>
  <c r="AA46" i="2"/>
  <c r="U46" i="2"/>
  <c r="O46" i="2"/>
  <c r="G46" i="2"/>
  <c r="AW41" i="2"/>
  <c r="AO41" i="2"/>
  <c r="AL41" i="2"/>
  <c r="H41" i="2" s="1"/>
  <c r="AE41" i="2"/>
  <c r="AA41" i="2"/>
  <c r="U41" i="2"/>
  <c r="O41" i="2"/>
  <c r="G41" i="2"/>
  <c r="AW44" i="2"/>
  <c r="AO44" i="2"/>
  <c r="AL44" i="2"/>
  <c r="H44" i="2" s="1"/>
  <c r="AE44" i="2"/>
  <c r="AA44" i="2"/>
  <c r="U44" i="2"/>
  <c r="O44" i="2"/>
  <c r="G44" i="2"/>
  <c r="AN46" i="2" l="1"/>
  <c r="AN15" i="2"/>
  <c r="AN30" i="2"/>
  <c r="AN41" i="2"/>
  <c r="AN48" i="2"/>
  <c r="AN22" i="2"/>
  <c r="AN20" i="2"/>
  <c r="V17" i="2"/>
  <c r="AN45" i="2"/>
  <c r="AN51" i="2"/>
  <c r="AX11" i="2"/>
  <c r="AN53" i="2"/>
  <c r="V54" i="2"/>
  <c r="AN44" i="2"/>
  <c r="AN43" i="2"/>
  <c r="AN12" i="2"/>
  <c r="AN29" i="2"/>
  <c r="AM30" i="2"/>
  <c r="AN57" i="2"/>
  <c r="AN27" i="2"/>
  <c r="AN18" i="2"/>
  <c r="AM21" i="2"/>
  <c r="AN28" i="2"/>
  <c r="AM15" i="2"/>
  <c r="AN17" i="2"/>
  <c r="AX46" i="2"/>
  <c r="AX43" i="2"/>
  <c r="AX48" i="2"/>
  <c r="AX45" i="2"/>
  <c r="AX51" i="2"/>
  <c r="AX54" i="2"/>
  <c r="AN26" i="2"/>
  <c r="AM22" i="2"/>
  <c r="AM28" i="2"/>
  <c r="V15" i="2"/>
  <c r="AM29" i="2"/>
  <c r="AM17" i="2"/>
  <c r="AM37" i="2"/>
  <c r="AN40" i="2"/>
  <c r="AX57" i="2"/>
  <c r="AX41" i="2"/>
  <c r="V44" i="2"/>
  <c r="V46" i="2"/>
  <c r="V57" i="2"/>
  <c r="V53" i="2"/>
  <c r="V43" i="2"/>
  <c r="AN56" i="2"/>
  <c r="AN54" i="2"/>
  <c r="V52" i="2"/>
  <c r="AM12" i="2"/>
  <c r="AX53" i="2"/>
  <c r="V41" i="2"/>
  <c r="V48" i="2"/>
  <c r="V45" i="2"/>
  <c r="V51" i="2"/>
  <c r="V56" i="2"/>
  <c r="AX56" i="2"/>
  <c r="AM27" i="2"/>
  <c r="AM18" i="2"/>
  <c r="V21" i="2"/>
  <c r="V26" i="2"/>
  <c r="V20" i="2"/>
  <c r="V12" i="2"/>
  <c r="V40" i="2"/>
  <c r="AM49" i="2"/>
  <c r="V49" i="2"/>
  <c r="AM42" i="2"/>
  <c r="V42" i="2"/>
  <c r="AX25" i="2"/>
  <c r="AM50" i="2"/>
  <c r="AM47" i="2"/>
  <c r="AM44" i="2"/>
  <c r="AM41" i="2"/>
  <c r="AM46" i="2"/>
  <c r="AM48" i="2"/>
  <c r="AM57" i="2"/>
  <c r="AM45" i="2"/>
  <c r="AM53" i="2"/>
  <c r="AM51" i="2"/>
  <c r="AM43" i="2"/>
  <c r="AM56" i="2"/>
  <c r="AM54" i="2"/>
  <c r="AN52" i="2"/>
  <c r="AN49" i="2"/>
  <c r="AN42" i="2"/>
  <c r="AN50" i="2"/>
  <c r="AN47" i="2"/>
  <c r="AX40" i="2"/>
  <c r="AR40" i="2" s="1"/>
  <c r="AX36" i="2"/>
  <c r="AR36" i="2" s="1"/>
  <c r="AX32" i="2"/>
  <c r="AR32" i="2" s="1"/>
  <c r="AX10" i="2"/>
  <c r="AX31" i="2"/>
  <c r="AX17" i="2"/>
  <c r="AX37" i="2"/>
  <c r="AR37" i="2" s="1"/>
  <c r="AX38" i="2"/>
  <c r="AR38" i="2" s="1"/>
  <c r="AX34" i="2"/>
  <c r="AR34" i="2" s="1"/>
  <c r="AX55" i="2"/>
  <c r="AX23" i="2"/>
  <c r="AX35" i="2"/>
  <c r="AR35" i="2" s="1"/>
  <c r="AX33" i="2"/>
  <c r="AR33" i="2" s="1"/>
  <c r="AX14" i="2"/>
  <c r="AX39" i="2"/>
  <c r="AR39" i="2" s="1"/>
  <c r="AX19" i="2"/>
  <c r="AX24" i="2"/>
  <c r="AX26" i="2"/>
  <c r="AX21" i="2"/>
  <c r="AX18" i="2"/>
  <c r="AX27" i="2"/>
  <c r="AX13" i="2"/>
  <c r="AX16" i="2"/>
  <c r="AX42" i="2"/>
  <c r="AM25" i="2"/>
  <c r="AX50" i="2"/>
  <c r="AM11" i="2"/>
  <c r="AX47" i="2"/>
  <c r="AM13" i="2"/>
  <c r="AX44" i="2"/>
  <c r="AM52" i="2"/>
  <c r="AX52" i="2"/>
  <c r="AX49" i="2"/>
  <c r="AN25" i="2"/>
  <c r="AN11" i="2"/>
  <c r="AN13" i="2"/>
  <c r="AX20" i="2"/>
  <c r="V25" i="2"/>
  <c r="V50" i="2"/>
  <c r="V11" i="2"/>
  <c r="V47" i="2"/>
  <c r="V13" i="2"/>
  <c r="V27" i="2"/>
  <c r="V18" i="2"/>
  <c r="AN21" i="2"/>
  <c r="V28" i="2"/>
  <c r="AX12" i="2"/>
  <c r="V30" i="2"/>
  <c r="V31" i="2"/>
  <c r="AM31" i="2"/>
  <c r="AN24" i="2"/>
  <c r="V24" i="2"/>
  <c r="AM24" i="2"/>
  <c r="AX22" i="2"/>
  <c r="AX29" i="2"/>
  <c r="AN19" i="2"/>
  <c r="V19" i="2"/>
  <c r="AM19" i="2"/>
  <c r="AN37" i="2"/>
  <c r="V37" i="2"/>
  <c r="AM26" i="2"/>
  <c r="AM20" i="2"/>
  <c r="AX28" i="2"/>
  <c r="AX30" i="2"/>
  <c r="AN14" i="2"/>
  <c r="V14" i="2"/>
  <c r="AM14" i="2"/>
  <c r="AN33" i="2"/>
  <c r="V33" i="2"/>
  <c r="AM33" i="2"/>
  <c r="V22" i="2"/>
  <c r="AX15" i="2"/>
  <c r="V29" i="2"/>
  <c r="AN16" i="2"/>
  <c r="V16" i="2"/>
  <c r="AM16" i="2"/>
  <c r="AN31" i="2"/>
  <c r="AN10" i="2"/>
  <c r="V10" i="2"/>
  <c r="AM10" i="2"/>
  <c r="AN32" i="2"/>
  <c r="V32" i="2"/>
  <c r="AM32" i="2"/>
  <c r="AN36" i="2"/>
  <c r="V36" i="2"/>
  <c r="AM36" i="2"/>
  <c r="AM40" i="2"/>
  <c r="AN35" i="2"/>
  <c r="V35" i="2"/>
  <c r="AM35" i="2"/>
  <c r="AN39" i="2"/>
  <c r="V39" i="2"/>
  <c r="AM39" i="2"/>
  <c r="AN23" i="2"/>
  <c r="V23" i="2"/>
  <c r="AM23" i="2"/>
  <c r="AN55" i="2"/>
  <c r="V55" i="2"/>
  <c r="AM55" i="2"/>
  <c r="AN34" i="2"/>
  <c r="V34" i="2"/>
  <c r="AM34" i="2"/>
  <c r="AN38" i="2"/>
  <c r="V38" i="2"/>
  <c r="AM38" i="2"/>
  <c r="C2" i="14609"/>
  <c r="AT34" i="2" l="1"/>
  <c r="AT40" i="2"/>
  <c r="AT37" i="2"/>
  <c r="AT33" i="2"/>
  <c r="AT35" i="2"/>
  <c r="AT38" i="2"/>
  <c r="AT32" i="2"/>
  <c r="AT36" i="2"/>
  <c r="AT39" i="2"/>
  <c r="AF5" i="9"/>
  <c r="AF4" i="9"/>
  <c r="AF3" i="9"/>
  <c r="A9" i="2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 s="1"/>
  <c r="J12" i="9" s="1"/>
  <c r="J13" i="9" s="1"/>
  <c r="J14" i="9" s="1"/>
  <c r="J15" i="9" s="1"/>
  <c r="J16" i="9" s="1"/>
  <c r="AS7" i="2"/>
  <c r="AU7" i="2"/>
  <c r="F8" i="2"/>
  <c r="AJ7" i="2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J55" i="2" l="1"/>
  <c r="AB55" i="2" s="1"/>
  <c r="AJ23" i="2"/>
  <c r="AB23" i="2" s="1"/>
  <c r="AJ30" i="2"/>
  <c r="AB30" i="2" s="1"/>
  <c r="AJ28" i="2"/>
  <c r="AB28" i="2" s="1"/>
  <c r="AJ21" i="2"/>
  <c r="AB21" i="2" s="1"/>
  <c r="AJ47" i="2"/>
  <c r="AB47" i="2" s="1"/>
  <c r="AJ42" i="2"/>
  <c r="AB42" i="2" s="1"/>
  <c r="AJ56" i="2"/>
  <c r="AB56" i="2" s="1"/>
  <c r="AJ45" i="2"/>
  <c r="AB45" i="2" s="1"/>
  <c r="AJ41" i="2"/>
  <c r="AB41" i="2" s="1"/>
  <c r="AJ24" i="2"/>
  <c r="AB24" i="2" s="1"/>
  <c r="AJ14" i="2"/>
  <c r="AB14" i="2" s="1"/>
  <c r="AJ29" i="2"/>
  <c r="AB29" i="2" s="1"/>
  <c r="AJ22" i="2"/>
  <c r="AB22" i="2" s="1"/>
  <c r="AJ18" i="2"/>
  <c r="AB18" i="2" s="1"/>
  <c r="AJ11" i="2"/>
  <c r="AB11" i="2" s="1"/>
  <c r="AJ49" i="2"/>
  <c r="AB49" i="2" s="1"/>
  <c r="AJ44" i="2"/>
  <c r="AB44" i="2" s="1"/>
  <c r="AJ10" i="2"/>
  <c r="AB10" i="2" s="1"/>
  <c r="AJ31" i="2"/>
  <c r="AB31" i="2" s="1"/>
  <c r="AJ20" i="2"/>
  <c r="AB20" i="2" s="1"/>
  <c r="AJ27" i="2"/>
  <c r="AB27" i="2" s="1"/>
  <c r="AJ51" i="2"/>
  <c r="AB51" i="2" s="1"/>
  <c r="AJ48" i="2"/>
  <c r="AB48" i="2" s="1"/>
  <c r="AJ35" i="2"/>
  <c r="AB35" i="2" s="1"/>
  <c r="AJ16" i="2"/>
  <c r="AB16" i="2" s="1"/>
  <c r="AJ17" i="2"/>
  <c r="AB17" i="2" s="1"/>
  <c r="AJ15" i="2"/>
  <c r="AB15" i="2" s="1"/>
  <c r="AJ25" i="2"/>
  <c r="AB25" i="2" s="1"/>
  <c r="AJ54" i="2"/>
  <c r="AB54" i="2" s="1"/>
  <c r="AJ46" i="2"/>
  <c r="AB46" i="2" s="1"/>
  <c r="AJ40" i="2"/>
  <c r="AB40" i="2" s="1"/>
  <c r="AJ38" i="2"/>
  <c r="AB38" i="2" s="1"/>
  <c r="AJ36" i="2"/>
  <c r="AB36" i="2" s="1"/>
  <c r="AJ34" i="2"/>
  <c r="AB34" i="2" s="1"/>
  <c r="AJ32" i="2"/>
  <c r="AB32" i="2" s="1"/>
  <c r="AJ43" i="2"/>
  <c r="AB43" i="2" s="1"/>
  <c r="AJ57" i="2"/>
  <c r="AB57" i="2" s="1"/>
  <c r="AJ12" i="2"/>
  <c r="AB12" i="2" s="1"/>
  <c r="AJ50" i="2"/>
  <c r="AB50" i="2" s="1"/>
  <c r="AJ52" i="2"/>
  <c r="AB52" i="2" s="1"/>
  <c r="AJ39" i="2"/>
  <c r="AB39" i="2" s="1"/>
  <c r="AJ37" i="2"/>
  <c r="AB37" i="2" s="1"/>
  <c r="AJ33" i="2"/>
  <c r="AB33" i="2" s="1"/>
  <c r="AJ19" i="2"/>
  <c r="AB19" i="2" s="1"/>
  <c r="AJ26" i="2"/>
  <c r="AB26" i="2" s="1"/>
  <c r="AJ13" i="2"/>
  <c r="AB13" i="2" s="1"/>
  <c r="AJ53" i="2"/>
  <c r="AB53" i="2" s="1"/>
  <c r="L14" i="14606"/>
  <c r="L15" i="14606" s="1"/>
  <c r="J17" i="9"/>
  <c r="J18" i="9" s="1"/>
  <c r="J19" i="9" s="1"/>
  <c r="J20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V9" i="2"/>
  <c r="AM9" i="2"/>
  <c r="M14" i="14606"/>
  <c r="AJ9" i="2"/>
  <c r="AY57" i="2"/>
  <c r="AY27" i="2"/>
  <c r="AY29" i="2"/>
  <c r="AY23" i="2"/>
  <c r="AY31" i="2"/>
  <c r="AY28" i="2"/>
  <c r="AY25" i="2"/>
  <c r="AY30" i="2"/>
  <c r="AR57" i="2" l="1"/>
  <c r="AF57" i="2" s="1"/>
  <c r="AR27" i="2"/>
  <c r="AR23" i="2"/>
  <c r="AR25" i="2"/>
  <c r="AR29" i="2"/>
  <c r="AR31" i="2"/>
  <c r="AF31" i="2" s="1"/>
  <c r="AR28" i="2"/>
  <c r="AR30" i="2"/>
  <c r="AQ26" i="2"/>
  <c r="AC26" i="2"/>
  <c r="AD26" i="2"/>
  <c r="AC39" i="2"/>
  <c r="AD39" i="2"/>
  <c r="AF39" i="2"/>
  <c r="AG39" i="2"/>
  <c r="AQ39" i="2"/>
  <c r="AQ57" i="2"/>
  <c r="AG57" i="2"/>
  <c r="AC57" i="2"/>
  <c r="AD57" i="2"/>
  <c r="AQ36" i="2"/>
  <c r="AC36" i="2"/>
  <c r="AF36" i="2"/>
  <c r="AG36" i="2"/>
  <c r="AD36" i="2"/>
  <c r="AD54" i="2"/>
  <c r="AC54" i="2"/>
  <c r="AQ54" i="2"/>
  <c r="AD16" i="2"/>
  <c r="AQ16" i="2"/>
  <c r="AC16" i="2"/>
  <c r="AD27" i="2"/>
  <c r="AG27" i="2"/>
  <c r="AQ27" i="2"/>
  <c r="AC27" i="2"/>
  <c r="AQ44" i="2"/>
  <c r="AC44" i="2"/>
  <c r="AD44" i="2" s="1"/>
  <c r="AQ22" i="2"/>
  <c r="AD22" i="2"/>
  <c r="AC22" i="2"/>
  <c r="AC41" i="2"/>
  <c r="AD41" i="2" s="1"/>
  <c r="AQ41" i="2"/>
  <c r="AQ47" i="2"/>
  <c r="AC47" i="2"/>
  <c r="AD47" i="2"/>
  <c r="AG23" i="2"/>
  <c r="AQ23" i="2"/>
  <c r="AD23" i="2"/>
  <c r="AC23" i="2"/>
  <c r="AQ19" i="2"/>
  <c r="AD19" i="2"/>
  <c r="AC19" i="2"/>
  <c r="AQ52" i="2"/>
  <c r="AC52" i="2"/>
  <c r="AD52" i="2" s="1"/>
  <c r="AQ43" i="2"/>
  <c r="AC43" i="2"/>
  <c r="AD43" i="2" s="1"/>
  <c r="AD38" i="2"/>
  <c r="AC38" i="2"/>
  <c r="AG38" i="2"/>
  <c r="AQ38" i="2"/>
  <c r="AF38" i="2"/>
  <c r="AD25" i="2"/>
  <c r="AC25" i="2"/>
  <c r="AQ25" i="2"/>
  <c r="AG25" i="2"/>
  <c r="AC35" i="2"/>
  <c r="AD35" i="2"/>
  <c r="AF35" i="2"/>
  <c r="AG35" i="2"/>
  <c r="AQ35" i="2"/>
  <c r="AD20" i="2"/>
  <c r="AC20" i="2"/>
  <c r="AQ20" i="2"/>
  <c r="AQ49" i="2"/>
  <c r="AC49" i="2"/>
  <c r="AD49" i="2" s="1"/>
  <c r="AC29" i="2"/>
  <c r="AD29" i="2"/>
  <c r="AG29" i="2"/>
  <c r="AQ29" i="2"/>
  <c r="AC45" i="2"/>
  <c r="AD45" i="2" s="1"/>
  <c r="AQ45" i="2"/>
  <c r="AD21" i="2"/>
  <c r="AQ21" i="2"/>
  <c r="AC21" i="2"/>
  <c r="AQ55" i="2"/>
  <c r="AD55" i="2"/>
  <c r="AC55" i="2"/>
  <c r="AC53" i="2"/>
  <c r="AD53" i="2" s="1"/>
  <c r="AQ53" i="2"/>
  <c r="AQ33" i="2"/>
  <c r="AG33" i="2"/>
  <c r="AF33" i="2"/>
  <c r="AD33" i="2"/>
  <c r="AC33" i="2"/>
  <c r="AD50" i="2"/>
  <c r="AC50" i="2"/>
  <c r="AQ50" i="2"/>
  <c r="AF32" i="2"/>
  <c r="AQ32" i="2"/>
  <c r="AC32" i="2"/>
  <c r="AD32" i="2"/>
  <c r="AG32" i="2"/>
  <c r="AF40" i="2"/>
  <c r="AQ40" i="2"/>
  <c r="AC40" i="2"/>
  <c r="AD40" i="2"/>
  <c r="AG40" i="2"/>
  <c r="AD15" i="2"/>
  <c r="AC15" i="2"/>
  <c r="AQ15" i="2"/>
  <c r="AC48" i="2"/>
  <c r="AD48" i="2" s="1"/>
  <c r="AQ48" i="2"/>
  <c r="AC31" i="2"/>
  <c r="AG31" i="2"/>
  <c r="AD31" i="2"/>
  <c r="AQ31" i="2"/>
  <c r="AC11" i="2"/>
  <c r="AD11" i="2"/>
  <c r="AQ11" i="2"/>
  <c r="AD14" i="2"/>
  <c r="AC14" i="2"/>
  <c r="AQ14" i="2"/>
  <c r="AC56" i="2"/>
  <c r="AD56" i="2" s="1"/>
  <c r="AQ56" i="2"/>
  <c r="AG28" i="2"/>
  <c r="AD28" i="2"/>
  <c r="AC28" i="2"/>
  <c r="AQ28" i="2"/>
  <c r="AD13" i="2"/>
  <c r="AC13" i="2"/>
  <c r="AQ13" i="2"/>
  <c r="AG37" i="2"/>
  <c r="AD37" i="2"/>
  <c r="AF37" i="2"/>
  <c r="AC37" i="2"/>
  <c r="AQ37" i="2"/>
  <c r="AQ12" i="2"/>
  <c r="AD12" i="2"/>
  <c r="AC12" i="2"/>
  <c r="AG34" i="2"/>
  <c r="AF34" i="2"/>
  <c r="AQ34" i="2"/>
  <c r="AC34" i="2"/>
  <c r="AD34" i="2"/>
  <c r="AC46" i="2"/>
  <c r="AD46" i="2" s="1"/>
  <c r="AQ46" i="2"/>
  <c r="AD17" i="2"/>
  <c r="AQ17" i="2"/>
  <c r="AC17" i="2"/>
  <c r="AC51" i="2"/>
  <c r="AD51" i="2" s="1"/>
  <c r="AQ51" i="2"/>
  <c r="AC10" i="2"/>
  <c r="AD10" i="2"/>
  <c r="AQ10" i="2"/>
  <c r="AD18" i="2"/>
  <c r="AC18" i="2"/>
  <c r="AQ18" i="2"/>
  <c r="AQ24" i="2"/>
  <c r="AD24" i="2"/>
  <c r="AC24" i="2"/>
  <c r="AQ42" i="2"/>
  <c r="AC42" i="2"/>
  <c r="AD42" i="2" s="1"/>
  <c r="AD30" i="2"/>
  <c r="AC30" i="2"/>
  <c r="AG30" i="2"/>
  <c r="AQ30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T29" i="2" l="1"/>
  <c r="AF30" i="2"/>
  <c r="AT30" i="2"/>
  <c r="AF29" i="2"/>
  <c r="AF28" i="2"/>
  <c r="AT28" i="2"/>
  <c r="AF25" i="2"/>
  <c r="AT25" i="2"/>
  <c r="AT57" i="2"/>
  <c r="AF27" i="2"/>
  <c r="AT27" i="2"/>
  <c r="AT31" i="2"/>
  <c r="AF23" i="2"/>
  <c r="AT23" i="2"/>
  <c r="D11" i="14606"/>
  <c r="E11" i="14606" s="1"/>
  <c r="AD9" i="2"/>
  <c r="AG9" i="2"/>
  <c r="AQ9" i="2"/>
  <c r="AF9" i="2"/>
  <c r="AC9" i="2"/>
  <c r="D6" i="14606" l="1"/>
  <c r="E6" i="14606" s="1"/>
  <c r="D14" i="14606"/>
  <c r="E14" i="14606" s="1"/>
  <c r="F14" i="14606" s="1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B4" i="2"/>
  <c r="F7" i="14606" l="1"/>
  <c r="G7" i="14606" s="1"/>
  <c r="H7" i="14606" s="1"/>
  <c r="F4" i="14606"/>
  <c r="G4" i="14606" s="1"/>
  <c r="H4" i="14606" s="1"/>
  <c r="G13" i="14606"/>
  <c r="H13" i="14606" s="1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AG54" i="2" l="1"/>
  <c r="AG49" i="2"/>
  <c r="AG26" i="2"/>
  <c r="I4" i="14606"/>
  <c r="J4" i="14606" s="1"/>
  <c r="N4" i="14606" s="1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O10" i="14600" l="1"/>
  <c r="L10" i="14600"/>
  <c r="N10" i="14600"/>
  <c r="O14" i="14600"/>
  <c r="L14" i="14600"/>
  <c r="N14" i="14600"/>
  <c r="O13" i="14600"/>
  <c r="N13" i="14600"/>
  <c r="L13" i="14600"/>
  <c r="L12" i="14600"/>
  <c r="N12" i="14600"/>
  <c r="O12" i="14600"/>
  <c r="O11" i="14600"/>
  <c r="L11" i="14600"/>
  <c r="N11" i="14600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R40" i="14611"/>
  <c r="H5" i="14611"/>
  <c r="Z24" i="14611"/>
  <c r="C42" i="14611"/>
  <c r="I33" i="14611"/>
  <c r="C61" i="14611"/>
  <c r="V16" i="14611"/>
  <c r="T17" i="14611"/>
  <c r="R25" i="14611"/>
  <c r="H38" i="14611"/>
  <c r="Z54" i="14611"/>
  <c r="U24" i="14611"/>
  <c r="AY43" i="2"/>
  <c r="M43" i="14611"/>
  <c r="H29" i="14611"/>
  <c r="AA45" i="14611"/>
  <c r="C43" i="14611"/>
  <c r="S27" i="14611"/>
  <c r="S80" i="14611"/>
  <c r="K34" i="14611"/>
  <c r="O69" i="14611"/>
  <c r="AA39" i="14611"/>
  <c r="D59" i="14611"/>
  <c r="J47" i="14611"/>
  <c r="J31" i="14611"/>
  <c r="A27" i="14611"/>
  <c r="Y69" i="14611"/>
  <c r="Z32" i="14611"/>
  <c r="U43" i="14611"/>
  <c r="H68" i="14611"/>
  <c r="H52" i="14611"/>
  <c r="E7" i="14611"/>
  <c r="Y21" i="14611"/>
  <c r="X100" i="14611"/>
  <c r="O58" i="14611"/>
  <c r="O29" i="14611"/>
  <c r="S42" i="14611"/>
  <c r="AY18" i="2"/>
  <c r="M19" i="14611"/>
  <c r="C68" i="14611"/>
  <c r="U54" i="14611"/>
  <c r="F99" i="14611"/>
  <c r="U14" i="14611"/>
  <c r="P63" i="14611"/>
  <c r="H56" i="14611"/>
  <c r="P9" i="14611"/>
  <c r="B51" i="14611"/>
  <c r="E19" i="14611"/>
  <c r="L93" i="14611"/>
  <c r="Z30" i="14611"/>
  <c r="M26" i="14611"/>
  <c r="U23" i="14611"/>
  <c r="AY14" i="2"/>
  <c r="T37" i="14611"/>
  <c r="AY22" i="2"/>
  <c r="AA42" i="14611"/>
  <c r="Z6" i="14611"/>
  <c r="V24" i="14611"/>
  <c r="P27" i="14611"/>
  <c r="E93" i="14611"/>
  <c r="O68" i="14611"/>
  <c r="Y65" i="14611"/>
  <c r="B74" i="14611"/>
  <c r="O80" i="14611"/>
  <c r="Q58" i="14611"/>
  <c r="N59" i="14611"/>
  <c r="W64" i="14611"/>
  <c r="I14" i="14611"/>
  <c r="V21" i="14611"/>
  <c r="G30" i="14611"/>
  <c r="Q21" i="14611"/>
  <c r="F48" i="14611"/>
  <c r="P29" i="14611"/>
  <c r="AY19" i="2"/>
  <c r="W26" i="14611"/>
  <c r="AY52" i="2"/>
  <c r="K3" i="14611"/>
  <c r="V41" i="14611"/>
  <c r="X69" i="14611"/>
  <c r="R27" i="14611"/>
  <c r="H27" i="14611"/>
  <c r="S19" i="14611"/>
  <c r="C35" i="14611"/>
  <c r="I17" i="14611"/>
  <c r="W3" i="14611"/>
  <c r="D3" i="14611"/>
  <c r="AA4" i="14611"/>
  <c r="K44" i="14611"/>
  <c r="C49" i="14611"/>
  <c r="C29" i="14611"/>
  <c r="C14" i="14611"/>
  <c r="S83" i="14611"/>
  <c r="I55" i="14611"/>
  <c r="O60" i="14611"/>
  <c r="B39" i="14611"/>
  <c r="L28" i="14611"/>
  <c r="M35" i="14611"/>
  <c r="M29" i="14611"/>
  <c r="Z81" i="14611"/>
  <c r="V33" i="14611"/>
  <c r="B40" i="14611"/>
  <c r="X40" i="14611"/>
  <c r="Q76" i="14611"/>
  <c r="AA17" i="14611"/>
  <c r="AA9" i="14611"/>
  <c r="Q41" i="14611"/>
  <c r="D58" i="14611"/>
  <c r="P7" i="14611"/>
  <c r="F14" i="14611"/>
  <c r="K46" i="14611"/>
  <c r="B52" i="14611"/>
  <c r="J32" i="14611"/>
  <c r="AA60" i="14611"/>
  <c r="J69" i="14611"/>
  <c r="X46" i="14611"/>
  <c r="J55" i="14611"/>
  <c r="B18" i="14611"/>
  <c r="M75" i="14611"/>
  <c r="B66" i="14611"/>
  <c r="G19" i="14611"/>
  <c r="G4" i="14611"/>
  <c r="X90" i="14611"/>
  <c r="G33" i="14611"/>
  <c r="H58" i="14611"/>
  <c r="I60" i="14611"/>
  <c r="J81" i="14611"/>
  <c r="AA71" i="14611"/>
  <c r="Y37" i="14611"/>
  <c r="E8" i="14611"/>
  <c r="O101" i="14611"/>
  <c r="P38" i="14611"/>
  <c r="P30" i="14611"/>
  <c r="C39" i="14611"/>
  <c r="K99" i="14611"/>
  <c r="J62" i="14611"/>
  <c r="H9" i="14611"/>
  <c r="H12" i="14611"/>
  <c r="D23" i="14611"/>
  <c r="V6" i="14611"/>
  <c r="B32" i="14611"/>
  <c r="O70" i="14611"/>
  <c r="G91" i="14611"/>
  <c r="R36" i="14611"/>
  <c r="Q10" i="14611"/>
  <c r="X70" i="14611"/>
  <c r="D45" i="14611"/>
  <c r="U21" i="14611"/>
  <c r="U22" i="14611"/>
  <c r="AY45" i="2"/>
  <c r="Q75" i="14611"/>
  <c r="B55" i="14611"/>
  <c r="W33" i="14611"/>
  <c r="D26" i="14611"/>
  <c r="N10" i="14611"/>
  <c r="E4" i="14611"/>
  <c r="F101" i="14611"/>
  <c r="AY12" i="2"/>
  <c r="C18" i="14611"/>
  <c r="Q53" i="14611"/>
  <c r="M91" i="14611"/>
  <c r="X22" i="14611"/>
  <c r="AA16" i="14611"/>
  <c r="AB31" i="14611"/>
  <c r="S60" i="14611"/>
  <c r="L42" i="14611"/>
  <c r="G24" i="14611"/>
  <c r="Q7" i="14611"/>
  <c r="Z39" i="14611"/>
  <c r="H4" i="14611"/>
  <c r="AY55" i="2"/>
  <c r="B20" i="14611"/>
  <c r="AY20" i="2"/>
  <c r="S40" i="14611"/>
  <c r="N4" i="14611"/>
  <c r="Q20" i="14611"/>
  <c r="R3" i="14611"/>
  <c r="F46" i="14611"/>
  <c r="W95" i="14611"/>
  <c r="N12" i="14611"/>
  <c r="K25" i="14611"/>
  <c r="T23" i="14611"/>
  <c r="B81" i="14611"/>
  <c r="T51" i="14611"/>
  <c r="S16" i="14611"/>
  <c r="R65" i="14611"/>
  <c r="AA67" i="14611"/>
  <c r="U13" i="14611"/>
  <c r="E68" i="14611"/>
  <c r="D41" i="14611"/>
  <c r="E50" i="14611"/>
  <c r="V19" i="14611"/>
  <c r="C7" i="14611"/>
  <c r="H19" i="14611"/>
  <c r="D4" i="14611"/>
  <c r="M33" i="14611"/>
  <c r="V45" i="14611"/>
  <c r="T14" i="14611"/>
  <c r="F31" i="14611"/>
  <c r="T7" i="14611"/>
  <c r="V94" i="14611"/>
  <c r="Y6" i="14611"/>
  <c r="Q27" i="14611"/>
  <c r="B15" i="14611"/>
  <c r="X59" i="14611"/>
  <c r="G86" i="14611"/>
  <c r="A19" i="14611"/>
  <c r="B13" i="14611"/>
  <c r="AA34" i="14611"/>
  <c r="T45" i="14611"/>
  <c r="L25" i="14611"/>
  <c r="B84" i="14611"/>
  <c r="F40" i="14611"/>
  <c r="Y15" i="14611"/>
  <c r="L41" i="14611"/>
  <c r="R48" i="14611"/>
  <c r="R19" i="14611"/>
  <c r="X79" i="14611"/>
  <c r="X6" i="14611"/>
  <c r="B88" i="14611"/>
  <c r="R55" i="14611"/>
  <c r="M16" i="14611"/>
  <c r="B4" i="14611"/>
  <c r="J19" i="14611"/>
  <c r="O45" i="14611"/>
  <c r="N19" i="14611"/>
  <c r="E26" i="14611"/>
  <c r="Y19" i="14611"/>
  <c r="E42" i="14611"/>
  <c r="M28" i="14611"/>
  <c r="H55" i="14611"/>
  <c r="H42" i="14611"/>
  <c r="P68" i="14611"/>
  <c r="O35" i="14611"/>
  <c r="C98" i="14611"/>
  <c r="P24" i="14611"/>
  <c r="AA95" i="14611"/>
  <c r="AY16" i="2"/>
  <c r="B17" i="14611"/>
  <c r="Z38" i="14611"/>
  <c r="W9" i="14611"/>
  <c r="R63" i="14611"/>
  <c r="D11" i="14611"/>
  <c r="D65" i="14611"/>
  <c r="K31" i="14611"/>
  <c r="AB84" i="14611"/>
  <c r="AA80" i="14611"/>
  <c r="V46" i="14611"/>
  <c r="Y31" i="14611"/>
  <c r="J15" i="14611"/>
  <c r="Z50" i="14611"/>
  <c r="J34" i="14611"/>
  <c r="X85" i="14611"/>
  <c r="M30" i="14611"/>
  <c r="Z49" i="14611"/>
  <c r="M6" i="14611"/>
  <c r="C53" i="14611"/>
  <c r="C34" i="14611"/>
  <c r="E55" i="14611"/>
  <c r="AB19" i="14611"/>
  <c r="K20" i="14611"/>
  <c r="E6" i="14611"/>
  <c r="J29" i="14611"/>
  <c r="W4" i="14611"/>
  <c r="R76" i="14611"/>
  <c r="H20" i="14611"/>
  <c r="W61" i="14611"/>
  <c r="X51" i="14611"/>
  <c r="Q25" i="14611"/>
  <c r="G7" i="14611"/>
  <c r="O46" i="14611"/>
  <c r="AY47" i="2"/>
  <c r="M41" i="14611"/>
  <c r="W11" i="14611"/>
  <c r="AA5" i="14611"/>
  <c r="L3" i="14611"/>
  <c r="P87" i="14611"/>
  <c r="G66" i="14611"/>
  <c r="W29" i="14611"/>
  <c r="L23" i="14611"/>
  <c r="A58" i="14611"/>
  <c r="N33" i="14611"/>
  <c r="F7" i="14611"/>
  <c r="O12" i="14611"/>
  <c r="E25" i="14611"/>
  <c r="S37" i="14611"/>
  <c r="Z59" i="14611"/>
  <c r="P75" i="14611"/>
  <c r="AA87" i="14611"/>
  <c r="O21" i="14611"/>
  <c r="I42" i="14611"/>
  <c r="S62" i="14611"/>
  <c r="AB61" i="14611"/>
  <c r="B37" i="14611"/>
  <c r="F45" i="14611"/>
  <c r="N62" i="14611"/>
  <c r="X20" i="14611"/>
  <c r="G62" i="14611"/>
  <c r="Y8" i="14611"/>
  <c r="V14" i="14611"/>
  <c r="I34" i="14611"/>
  <c r="M50" i="14611"/>
  <c r="H75" i="14611"/>
  <c r="P13" i="14611"/>
  <c r="P32" i="14611"/>
  <c r="S84" i="14611"/>
  <c r="AA21" i="14611"/>
  <c r="Z11" i="14611"/>
  <c r="F10" i="14611"/>
  <c r="Y63" i="14611"/>
  <c r="H30" i="14611"/>
  <c r="A13" i="14611"/>
  <c r="F44" i="14611"/>
  <c r="Z51" i="14611"/>
  <c r="K58" i="14611"/>
  <c r="M37" i="14611"/>
  <c r="S92" i="14611"/>
  <c r="D29" i="14611"/>
  <c r="F32" i="14611"/>
  <c r="B14" i="14611"/>
  <c r="U31" i="14611"/>
  <c r="X34" i="14611"/>
  <c r="Q12" i="14611"/>
  <c r="Q29" i="14611"/>
  <c r="F5" i="14611"/>
  <c r="T16" i="14611"/>
  <c r="O42" i="14611"/>
  <c r="O63" i="14611"/>
  <c r="F15" i="14611"/>
  <c r="H21" i="14611"/>
  <c r="B6" i="14611"/>
  <c r="B60" i="14611"/>
  <c r="K11" i="14611"/>
  <c r="G6" i="14611"/>
  <c r="AY42" i="2"/>
  <c r="AB92" i="14611"/>
  <c r="AY10" i="2"/>
  <c r="P41" i="14611"/>
  <c r="W23" i="14611"/>
  <c r="C83" i="14611"/>
  <c r="T12" i="14611"/>
  <c r="T49" i="14611"/>
  <c r="Z5" i="14611"/>
  <c r="N43" i="14611"/>
  <c r="S35" i="14611"/>
  <c r="Y5" i="14611"/>
  <c r="P26" i="14611"/>
  <c r="I47" i="14611"/>
  <c r="F84" i="14611"/>
  <c r="AY54" i="2"/>
  <c r="AY41" i="2"/>
  <c r="N66" i="14611"/>
  <c r="P8" i="14611"/>
  <c r="I37" i="14611"/>
  <c r="Q31" i="14611"/>
  <c r="L24" i="14611"/>
  <c r="D60" i="14611"/>
  <c r="T28" i="14611"/>
  <c r="O17" i="14611"/>
  <c r="Y45" i="14611"/>
  <c r="AB71" i="14611"/>
  <c r="Y48" i="14611"/>
  <c r="M77" i="14611"/>
  <c r="K101" i="14611"/>
  <c r="F20" i="14611"/>
  <c r="Z8" i="14611"/>
  <c r="H11" i="14611"/>
  <c r="T99" i="14611"/>
  <c r="AB69" i="14611"/>
  <c r="W31" i="14611"/>
  <c r="P20" i="14611"/>
  <c r="AY51" i="2"/>
  <c r="Y51" i="14611"/>
  <c r="Q78" i="14611"/>
  <c r="Y84" i="14611"/>
  <c r="X35" i="14611"/>
  <c r="F60" i="14611"/>
  <c r="F39" i="14611"/>
  <c r="E9" i="14611"/>
  <c r="AY50" i="2"/>
  <c r="AY13" i="2"/>
  <c r="V13" i="14611"/>
  <c r="U39" i="14611"/>
  <c r="Y25" i="14611"/>
  <c r="O23" i="14611"/>
  <c r="K51" i="14611"/>
  <c r="L98" i="14611"/>
  <c r="M5" i="14611"/>
  <c r="B34" i="14611"/>
  <c r="AY48" i="2"/>
  <c r="V32" i="14611"/>
  <c r="W27" i="14611"/>
  <c r="E70" i="14611"/>
  <c r="P48" i="14611"/>
  <c r="P59" i="14611"/>
  <c r="G56" i="14611"/>
  <c r="G20" i="14611"/>
  <c r="Q51" i="14611"/>
  <c r="M34" i="14611"/>
  <c r="Z78" i="14611"/>
  <c r="J14" i="14611"/>
  <c r="I65" i="14611"/>
  <c r="Q19" i="14611"/>
  <c r="P53" i="14611"/>
  <c r="F23" i="14611"/>
  <c r="T19" i="14611"/>
  <c r="L20" i="14611"/>
  <c r="C78" i="14611"/>
  <c r="R46" i="14611"/>
  <c r="Z19" i="14611"/>
  <c r="V3" i="14611"/>
  <c r="J67" i="14611"/>
  <c r="H37" i="14611"/>
  <c r="Q35" i="14611"/>
  <c r="X57" i="14611"/>
  <c r="J59" i="14611"/>
  <c r="V55" i="14611"/>
  <c r="W70" i="14611"/>
  <c r="V54" i="14611"/>
  <c r="C48" i="14611"/>
  <c r="Z40" i="14611"/>
  <c r="AY17" i="2"/>
  <c r="M38" i="14611"/>
  <c r="L49" i="14611"/>
  <c r="Q13" i="14611"/>
  <c r="T86" i="14611"/>
  <c r="T9" i="14611"/>
  <c r="C40" i="14611"/>
  <c r="I70" i="14611"/>
  <c r="O19" i="14611"/>
  <c r="R59" i="14611"/>
  <c r="X23" i="14611"/>
  <c r="K8" i="14611"/>
  <c r="G48" i="14611"/>
  <c r="O55" i="14611"/>
  <c r="G72" i="14611"/>
  <c r="C4" i="14611"/>
  <c r="O73" i="14611"/>
  <c r="P78" i="14611"/>
  <c r="L27" i="14611"/>
  <c r="AB35" i="14611"/>
  <c r="W98" i="14611"/>
  <c r="U60" i="14611"/>
  <c r="D66" i="14611"/>
  <c r="L82" i="14611"/>
  <c r="W13" i="14611"/>
  <c r="A77" i="14611"/>
  <c r="A91" i="14611"/>
  <c r="AA66" i="14611"/>
  <c r="AB21" i="14611"/>
  <c r="Q44" i="14611"/>
  <c r="M8" i="14611"/>
  <c r="I25" i="14611"/>
  <c r="G3" i="14611"/>
  <c r="Q88" i="14611"/>
  <c r="AA92" i="14611"/>
  <c r="W74" i="14611"/>
  <c r="D15" i="14611"/>
  <c r="N94" i="14611"/>
  <c r="I97" i="14611"/>
  <c r="C57" i="14611"/>
  <c r="L32" i="14611"/>
  <c r="B35" i="14611"/>
  <c r="Q38" i="14611"/>
  <c r="I98" i="14611"/>
  <c r="AB99" i="14611"/>
  <c r="Z63" i="14611"/>
  <c r="S5" i="14611"/>
  <c r="C66" i="14611"/>
  <c r="F41" i="14611"/>
  <c r="E14" i="14611"/>
  <c r="L62" i="14611"/>
  <c r="V12" i="14611"/>
  <c r="V8" i="14611"/>
  <c r="S20" i="14611"/>
  <c r="Y77" i="14611"/>
  <c r="J22" i="14611"/>
  <c r="S64" i="14611"/>
  <c r="S48" i="14611"/>
  <c r="S94" i="14611"/>
  <c r="I57" i="14611"/>
  <c r="V63" i="14611"/>
  <c r="J72" i="14611"/>
  <c r="E88" i="14611"/>
  <c r="R93" i="14611"/>
  <c r="U94" i="14611"/>
  <c r="T27" i="14611"/>
  <c r="F63" i="14611"/>
  <c r="J17" i="14611"/>
  <c r="X95" i="14611"/>
  <c r="L13" i="14611"/>
  <c r="E54" i="14611"/>
  <c r="M82" i="14611"/>
  <c r="Y73" i="14611"/>
  <c r="W67" i="14611"/>
  <c r="F25" i="14611"/>
  <c r="U34" i="14611"/>
  <c r="B26" i="14611"/>
  <c r="I15" i="14611"/>
  <c r="J16" i="14611"/>
  <c r="W87" i="14611"/>
  <c r="W50" i="14611"/>
  <c r="K38" i="14611"/>
  <c r="W99" i="14611"/>
  <c r="P43" i="14611"/>
  <c r="U58" i="14611"/>
  <c r="M85" i="14611"/>
  <c r="B86" i="14611"/>
  <c r="I12" i="14611"/>
  <c r="E16" i="14611"/>
  <c r="AY46" i="2"/>
  <c r="U12" i="14611"/>
  <c r="J52" i="14611"/>
  <c r="C21" i="14611"/>
  <c r="D8" i="14611"/>
  <c r="A36" i="14611"/>
  <c r="U26" i="14611"/>
  <c r="Y71" i="14611"/>
  <c r="R14" i="14611"/>
  <c r="L9" i="14611"/>
  <c r="AY11" i="2"/>
  <c r="I48" i="14611"/>
  <c r="AY49" i="2"/>
  <c r="X3" i="14611"/>
  <c r="E37" i="14611"/>
  <c r="V20" i="14611"/>
  <c r="J77" i="14611"/>
  <c r="E21" i="14611"/>
  <c r="W45" i="14611"/>
  <c r="D48" i="14611"/>
  <c r="M24" i="14611"/>
  <c r="H6" i="14611"/>
  <c r="L92" i="14611"/>
  <c r="S8" i="14611"/>
  <c r="X75" i="14611"/>
  <c r="AB51" i="14611"/>
  <c r="B36" i="14611"/>
  <c r="H49" i="14611"/>
  <c r="X24" i="14611"/>
  <c r="D21" i="14611"/>
  <c r="G32" i="14611"/>
  <c r="T25" i="14611"/>
  <c r="H57" i="14611"/>
  <c r="Y46" i="14611"/>
  <c r="H61" i="14611"/>
  <c r="Z47" i="14611"/>
  <c r="AB87" i="14611"/>
  <c r="M62" i="14611"/>
  <c r="C80" i="14611"/>
  <c r="J39" i="14611"/>
  <c r="H77" i="14611"/>
  <c r="Y20" i="14611"/>
  <c r="M64" i="14611"/>
  <c r="D9" i="14611"/>
  <c r="U96" i="14611"/>
  <c r="S51" i="14611"/>
  <c r="H84" i="14611"/>
  <c r="H32" i="14611"/>
  <c r="W5" i="14611"/>
  <c r="U27" i="14611"/>
  <c r="Q60" i="14611"/>
  <c r="X78" i="14611"/>
  <c r="I35" i="14611"/>
  <c r="Z79" i="14611"/>
  <c r="Y87" i="14611"/>
  <c r="D69" i="14611"/>
  <c r="Q16" i="14611"/>
  <c r="X27" i="14611"/>
  <c r="W60" i="14611"/>
  <c r="G44" i="14611"/>
  <c r="F13" i="14611"/>
  <c r="Z74" i="14611"/>
  <c r="P18" i="14611"/>
  <c r="L56" i="14611"/>
  <c r="I39" i="14611"/>
  <c r="V89" i="14611"/>
  <c r="J9" i="14611"/>
  <c r="Y33" i="14611"/>
  <c r="E69" i="14611"/>
  <c r="I68" i="14611"/>
  <c r="Q54" i="14611"/>
  <c r="H46" i="14611"/>
  <c r="AA33" i="14611"/>
  <c r="P25" i="14611"/>
  <c r="M63" i="14611"/>
  <c r="N48" i="14611"/>
  <c r="H34" i="14611"/>
  <c r="J7" i="14611"/>
  <c r="X39" i="14611"/>
  <c r="K75" i="14611"/>
  <c r="H36" i="14611"/>
  <c r="N45" i="14611"/>
  <c r="F86" i="14611"/>
  <c r="D68" i="14611"/>
  <c r="I26" i="14611"/>
  <c r="S89" i="14611"/>
  <c r="U18" i="14611"/>
  <c r="AA75" i="14611"/>
  <c r="U30" i="14611"/>
  <c r="F81" i="14611"/>
  <c r="I86" i="14611"/>
  <c r="AB32" i="14611"/>
  <c r="D85" i="14611"/>
  <c r="P31" i="14611"/>
  <c r="G53" i="14611"/>
  <c r="E18" i="14611"/>
  <c r="AB5" i="14611"/>
  <c r="D6" i="14611"/>
  <c r="V95" i="14611"/>
  <c r="I82" i="14611"/>
  <c r="Q56" i="14611"/>
  <c r="AA74" i="14611"/>
  <c r="U68" i="14611"/>
  <c r="F93" i="14611"/>
  <c r="Q22" i="14611"/>
  <c r="L97" i="14611"/>
  <c r="H76" i="14611"/>
  <c r="L72" i="14611"/>
  <c r="AB27" i="14611"/>
  <c r="B59" i="14611"/>
  <c r="Q17" i="14611"/>
  <c r="Y26" i="14611"/>
  <c r="J18" i="14611"/>
  <c r="Q95" i="14611"/>
  <c r="D47" i="14611"/>
  <c r="Y16" i="14611"/>
  <c r="F59" i="14611"/>
  <c r="AB39" i="14611"/>
  <c r="S31" i="14611"/>
  <c r="U4" i="14611"/>
  <c r="V102" i="14611"/>
  <c r="AA28" i="14611"/>
  <c r="U84" i="14611"/>
  <c r="AB44" i="14611"/>
  <c r="AY26" i="2"/>
  <c r="O26" i="14611"/>
  <c r="W63" i="14611"/>
  <c r="W78" i="14611"/>
  <c r="AA43" i="14611"/>
  <c r="AA23" i="14611"/>
  <c r="K77" i="14611"/>
  <c r="W77" i="14611"/>
  <c r="V18" i="14611"/>
  <c r="G18" i="14611"/>
  <c r="R16" i="14611"/>
  <c r="S75" i="14611"/>
  <c r="Y35" i="14611"/>
  <c r="Z33" i="14611"/>
  <c r="I66" i="14611"/>
  <c r="AA7" i="14611"/>
  <c r="E30" i="14611"/>
  <c r="H90" i="14611"/>
  <c r="U100" i="14611"/>
  <c r="D7" i="14611"/>
  <c r="S58" i="14611"/>
  <c r="Y61" i="14611"/>
  <c r="U11" i="14611"/>
  <c r="Y68" i="14611"/>
  <c r="S7" i="14611"/>
  <c r="M87" i="14611"/>
  <c r="G5" i="14611"/>
  <c r="O33" i="14611"/>
  <c r="T60" i="14611"/>
  <c r="AA84" i="14611"/>
  <c r="L11" i="14611"/>
  <c r="C62" i="14611"/>
  <c r="N21" i="14611"/>
  <c r="E11" i="14611"/>
  <c r="N38" i="14611"/>
  <c r="G11" i="14611"/>
  <c r="W51" i="14611"/>
  <c r="X53" i="14611"/>
  <c r="G29" i="14611"/>
  <c r="V25" i="14611"/>
  <c r="M9" i="14611"/>
  <c r="L90" i="14611"/>
  <c r="D22" i="14611"/>
  <c r="K78" i="14611"/>
  <c r="T54" i="14611"/>
  <c r="S70" i="14611"/>
  <c r="AA50" i="14611"/>
  <c r="AB41" i="14611"/>
  <c r="M83" i="14611"/>
  <c r="E3" i="14611"/>
  <c r="Y91" i="14611"/>
  <c r="P61" i="14611"/>
  <c r="V53" i="14611"/>
  <c r="O100" i="14611"/>
  <c r="W10" i="14611"/>
  <c r="B89" i="14611"/>
  <c r="C90" i="14611"/>
  <c r="G8" i="14611"/>
  <c r="T30" i="14611"/>
  <c r="G23" i="14611"/>
  <c r="K37" i="14611"/>
  <c r="M12" i="14611"/>
  <c r="A75" i="14611"/>
  <c r="AY21" i="2"/>
  <c r="P23" i="14611"/>
  <c r="M4" i="14611"/>
  <c r="D61" i="14611"/>
  <c r="W7" i="14611"/>
  <c r="Y70" i="14611"/>
  <c r="D92" i="14611"/>
  <c r="Z82" i="14611"/>
  <c r="M78" i="14611"/>
  <c r="A16" i="14611"/>
  <c r="F9" i="14611"/>
  <c r="N76" i="14611"/>
  <c r="K50" i="14611"/>
  <c r="V84" i="14611"/>
  <c r="Y3" i="14611"/>
  <c r="E56" i="14611"/>
  <c r="F91" i="14611"/>
  <c r="B23" i="14611"/>
  <c r="Z4" i="14611"/>
  <c r="J11" i="14611"/>
  <c r="S88" i="14611"/>
  <c r="AA89" i="14611"/>
  <c r="I63" i="14611"/>
  <c r="Y43" i="14611"/>
  <c r="P5" i="14611"/>
  <c r="X25" i="14611"/>
  <c r="B96" i="14611"/>
  <c r="Z17" i="14611"/>
  <c r="F88" i="14611"/>
  <c r="AY53" i="2"/>
  <c r="W88" i="14611"/>
  <c r="B12" i="14611"/>
  <c r="Y78" i="14611"/>
  <c r="A31" i="14611"/>
  <c r="G82" i="14611"/>
  <c r="O16" i="14611"/>
  <c r="Z67" i="14611"/>
  <c r="R24" i="14611"/>
  <c r="F43" i="14611"/>
  <c r="Y10" i="14611"/>
  <c r="V50" i="14611"/>
  <c r="B79" i="14611"/>
  <c r="M97" i="14611"/>
  <c r="Q69" i="14611"/>
  <c r="U75" i="14611"/>
  <c r="E17" i="14611"/>
  <c r="J70" i="14611"/>
  <c r="R18" i="14611"/>
  <c r="Z20" i="14611"/>
  <c r="A57" i="14611"/>
  <c r="C99" i="14611"/>
  <c r="H14" i="14611"/>
  <c r="M65" i="14611"/>
  <c r="B92" i="14611"/>
  <c r="F16" i="14611"/>
  <c r="S45" i="14611"/>
  <c r="R102" i="14611"/>
  <c r="AY44" i="2"/>
  <c r="K55" i="14611"/>
  <c r="V67" i="14611"/>
  <c r="J35" i="14611"/>
  <c r="W35" i="14611"/>
  <c r="AY15" i="2"/>
  <c r="F94" i="14611"/>
  <c r="M10" i="14611"/>
  <c r="P40" i="14611"/>
  <c r="W82" i="14611"/>
  <c r="O65" i="14611"/>
  <c r="Y47" i="14611"/>
  <c r="S100" i="14611"/>
  <c r="L95" i="14611"/>
  <c r="U28" i="14611"/>
  <c r="N15" i="14611"/>
  <c r="U48" i="14611"/>
  <c r="V10" i="14611"/>
  <c r="V66" i="14611"/>
  <c r="X60" i="14611"/>
  <c r="F97" i="14611"/>
  <c r="W21" i="14611"/>
  <c r="AB4" i="14611"/>
  <c r="C46" i="14611"/>
  <c r="Q73" i="14611"/>
  <c r="E62" i="14611"/>
  <c r="Z56" i="14611"/>
  <c r="J3" i="14611"/>
  <c r="A93" i="14611"/>
  <c r="T88" i="14611"/>
  <c r="I40" i="14611"/>
  <c r="N53" i="14611"/>
  <c r="S41" i="14611"/>
  <c r="T58" i="14611"/>
  <c r="D17" i="14611"/>
  <c r="L54" i="14611"/>
  <c r="D5" i="14611"/>
  <c r="AB10" i="14611"/>
  <c r="I5" i="14611"/>
  <c r="X41" i="14611"/>
  <c r="X48" i="14611"/>
  <c r="R28" i="14611"/>
  <c r="W56" i="14611"/>
  <c r="AA25" i="14611"/>
  <c r="O32" i="14611"/>
  <c r="O30" i="14611"/>
  <c r="N61" i="14611"/>
  <c r="Y76" i="14611"/>
  <c r="F69" i="14611"/>
  <c r="N88" i="14611"/>
  <c r="X66" i="14611"/>
  <c r="S33" i="14611"/>
  <c r="E41" i="14611"/>
  <c r="Z7" i="14611"/>
  <c r="J49" i="14611"/>
  <c r="X89" i="14611"/>
  <c r="AA13" i="14611"/>
  <c r="J51" i="14611"/>
  <c r="Z23" i="14611"/>
  <c r="H13" i="14611"/>
  <c r="X72" i="14611"/>
  <c r="E40" i="14611"/>
  <c r="X86" i="14611"/>
  <c r="V68" i="14611"/>
  <c r="O83" i="14611"/>
  <c r="J30" i="14611"/>
  <c r="J4" i="14611"/>
  <c r="A39" i="14611"/>
  <c r="G27" i="14611"/>
  <c r="F37" i="14611"/>
  <c r="N35" i="14611"/>
  <c r="S47" i="14611"/>
  <c r="G37" i="14611"/>
  <c r="L29" i="14611"/>
  <c r="Z42" i="14611"/>
  <c r="B82" i="14611"/>
  <c r="O43" i="14611"/>
  <c r="C97" i="14611"/>
  <c r="W101" i="14611"/>
  <c r="A24" i="14611"/>
  <c r="L37" i="14611"/>
  <c r="V23" i="14611"/>
  <c r="Y74" i="14611"/>
  <c r="H8" i="14611"/>
  <c r="I4" i="14611"/>
  <c r="A32" i="14611"/>
  <c r="J50" i="14611"/>
  <c r="J64" i="14611"/>
  <c r="N96" i="14611"/>
  <c r="R100" i="14611"/>
  <c r="P3" i="14611"/>
  <c r="K21" i="14611"/>
  <c r="S87" i="14611"/>
  <c r="Y4" i="14611"/>
  <c r="L45" i="14611"/>
  <c r="Y12" i="14611"/>
  <c r="C95" i="14611"/>
  <c r="T67" i="14611"/>
  <c r="F79" i="14611"/>
  <c r="N73" i="14611"/>
  <c r="W32" i="14611"/>
  <c r="M101" i="14611"/>
  <c r="Z102" i="14611"/>
  <c r="AB47" i="14611"/>
  <c r="E92" i="14611"/>
  <c r="H28" i="14611"/>
  <c r="T64" i="14611"/>
  <c r="K95" i="14611"/>
  <c r="I32" i="14611"/>
  <c r="F71" i="14611"/>
  <c r="J98" i="14611"/>
  <c r="Q89" i="14611"/>
  <c r="U20" i="14611"/>
  <c r="R33" i="14611"/>
  <c r="C72" i="14611"/>
  <c r="G64" i="14611"/>
  <c r="X64" i="14611"/>
  <c r="O90" i="14611"/>
  <c r="B42" i="14611"/>
  <c r="D74" i="14611"/>
  <c r="N9" i="14611"/>
  <c r="R42" i="14611"/>
  <c r="R95" i="14611"/>
  <c r="Q86" i="14611"/>
  <c r="AA72" i="14611"/>
  <c r="K53" i="14611"/>
  <c r="X43" i="14611"/>
  <c r="AB43" i="14611"/>
  <c r="AY24" i="2"/>
  <c r="K13" i="14611"/>
  <c r="K16" i="14611"/>
  <c r="AY56" i="2"/>
  <c r="P76" i="14611"/>
  <c r="D73" i="14611"/>
  <c r="P65" i="14611"/>
  <c r="O24" i="14611"/>
  <c r="M13" i="14611"/>
  <c r="Q3" i="14611"/>
  <c r="Y40" i="14611"/>
  <c r="U7" i="14611"/>
  <c r="M27" i="14611"/>
  <c r="C82" i="14611"/>
  <c r="R32" i="14611"/>
  <c r="L22" i="14611"/>
  <c r="M32" i="14611"/>
  <c r="N6" i="14611"/>
  <c r="P57" i="14611"/>
  <c r="W15" i="14611"/>
  <c r="S99" i="14611"/>
  <c r="W65" i="14611"/>
  <c r="Y24" i="14611"/>
  <c r="S28" i="14611"/>
  <c r="X17" i="14611"/>
  <c r="M7" i="14611"/>
  <c r="G39" i="14611"/>
  <c r="P55" i="14611"/>
  <c r="O13" i="14611"/>
  <c r="E83" i="14611"/>
  <c r="Q15" i="14611"/>
  <c r="Z13" i="14611"/>
  <c r="N31" i="14611"/>
  <c r="T91" i="14611"/>
  <c r="C13" i="14611"/>
  <c r="V28" i="14611"/>
  <c r="Y44" i="14611"/>
  <c r="R50" i="14611"/>
  <c r="C58" i="14611"/>
  <c r="T24" i="14611"/>
  <c r="U56" i="14611"/>
  <c r="Z68" i="14611"/>
  <c r="J41" i="14611"/>
  <c r="M88" i="14611"/>
  <c r="E76" i="14611"/>
  <c r="C23" i="14611"/>
  <c r="N41" i="14611"/>
  <c r="Y85" i="14611"/>
  <c r="M47" i="14611"/>
  <c r="I11" i="14611"/>
  <c r="N29" i="14611"/>
  <c r="AA79" i="14611"/>
  <c r="J75" i="14611"/>
  <c r="AA27" i="14611"/>
  <c r="AA37" i="14611"/>
  <c r="O3" i="14611"/>
  <c r="G14" i="14611"/>
  <c r="W39" i="14611"/>
  <c r="I94" i="14611"/>
  <c r="T26" i="14611"/>
  <c r="C37" i="14611"/>
  <c r="J63" i="14611"/>
  <c r="S73" i="14611"/>
  <c r="AB8" i="14611"/>
  <c r="D71" i="14611"/>
  <c r="T53" i="14611"/>
  <c r="Y42" i="14611"/>
  <c r="Y55" i="14611"/>
  <c r="I6" i="14611"/>
  <c r="V44" i="14611"/>
  <c r="Q36" i="14611"/>
  <c r="E46" i="14611"/>
  <c r="AB48" i="14611"/>
  <c r="Y92" i="14611"/>
  <c r="P94" i="14611"/>
  <c r="Z75" i="14611"/>
  <c r="D51" i="14611"/>
  <c r="AB6" i="14611"/>
  <c r="AB13" i="14611"/>
  <c r="X93" i="14611"/>
  <c r="D78" i="14611"/>
  <c r="A49" i="14611"/>
  <c r="E87" i="14611"/>
  <c r="L10" i="14611"/>
  <c r="O8" i="14611"/>
  <c r="W12" i="14611"/>
  <c r="A44" i="14611"/>
  <c r="Z90" i="14611"/>
  <c r="L21" i="14611"/>
  <c r="G38" i="14611"/>
  <c r="U52" i="14611"/>
  <c r="U17" i="14611"/>
  <c r="W79" i="14611"/>
  <c r="A30" i="14611"/>
  <c r="B64" i="14611"/>
  <c r="K24" i="14611"/>
  <c r="P74" i="14611"/>
  <c r="W38" i="14611"/>
  <c r="M18" i="14611"/>
  <c r="D44" i="14611"/>
  <c r="AB91" i="14611"/>
  <c r="T100" i="14611"/>
  <c r="M61" i="14611"/>
  <c r="C87" i="14611"/>
  <c r="F76" i="14611"/>
  <c r="V48" i="14611"/>
  <c r="R51" i="14611"/>
  <c r="A80" i="14611"/>
  <c r="G45" i="14611"/>
  <c r="G51" i="14611"/>
  <c r="S26" i="14611"/>
  <c r="I18" i="14611"/>
  <c r="AA26" i="14611"/>
  <c r="T62" i="14611"/>
  <c r="L70" i="14611"/>
  <c r="A37" i="14611"/>
  <c r="B69" i="14611"/>
  <c r="Y28" i="14611"/>
  <c r="U51" i="14611"/>
  <c r="X9" i="14611"/>
  <c r="R92" i="14611"/>
  <c r="AB34" i="14611"/>
  <c r="B78" i="14611"/>
  <c r="AA48" i="14611"/>
  <c r="X29" i="14611"/>
  <c r="T61" i="14611"/>
  <c r="B16" i="14611"/>
  <c r="N25" i="14611"/>
  <c r="I46" i="14611"/>
  <c r="I29" i="14611"/>
  <c r="K67" i="14611"/>
  <c r="Z21" i="14611"/>
  <c r="B28" i="14611"/>
  <c r="J13" i="14611"/>
  <c r="I49" i="14611"/>
  <c r="N74" i="14611"/>
  <c r="S49" i="14611"/>
  <c r="D36" i="14611"/>
  <c r="Q14" i="14611"/>
  <c r="I81" i="14611"/>
  <c r="L17" i="14611"/>
  <c r="B41" i="14611"/>
  <c r="V76" i="14611"/>
  <c r="F58" i="14611"/>
  <c r="M44" i="14611"/>
  <c r="D34" i="14611"/>
  <c r="O62" i="14611"/>
  <c r="N97" i="14611"/>
  <c r="U32" i="14611"/>
  <c r="AA12" i="14611"/>
  <c r="N49" i="14611"/>
  <c r="W28" i="14611"/>
  <c r="T82" i="14611"/>
  <c r="U10" i="14611"/>
  <c r="D70" i="14611"/>
  <c r="Y97" i="14611"/>
  <c r="X16" i="14611"/>
  <c r="D93" i="14611"/>
  <c r="X68" i="14611"/>
  <c r="R11" i="14611"/>
  <c r="Q23" i="14611"/>
  <c r="J84" i="14611"/>
  <c r="E67" i="14611"/>
  <c r="H97" i="14611"/>
  <c r="K72" i="14611"/>
  <c r="B31" i="14611"/>
  <c r="G41" i="14611"/>
  <c r="V5" i="14611"/>
  <c r="Z9" i="14611"/>
  <c r="V70" i="14611"/>
  <c r="K100" i="14611"/>
  <c r="T13" i="14611"/>
  <c r="AB83" i="14611"/>
  <c r="M36" i="14611"/>
  <c r="L74" i="14611"/>
  <c r="G80" i="14611"/>
  <c r="I62" i="14611"/>
  <c r="F75" i="14611"/>
  <c r="R45" i="14611"/>
  <c r="M76" i="14611"/>
  <c r="R79" i="14611"/>
  <c r="D63" i="14611"/>
  <c r="V77" i="14611"/>
  <c r="N56" i="14611"/>
  <c r="S61" i="14611"/>
  <c r="Z80" i="14611"/>
  <c r="Z62" i="14611"/>
  <c r="V91" i="14611"/>
  <c r="AB86" i="14611"/>
  <c r="D75" i="14611"/>
  <c r="G69" i="14611"/>
  <c r="B83" i="14611"/>
  <c r="P102" i="14611"/>
  <c r="C26" i="14611"/>
  <c r="AA73" i="14611"/>
  <c r="S77" i="14611"/>
  <c r="G75" i="14611"/>
  <c r="A53" i="14611"/>
  <c r="G40" i="14611"/>
  <c r="G96" i="14611"/>
  <c r="Y100" i="14611"/>
  <c r="T33" i="14611"/>
  <c r="H70" i="14611"/>
  <c r="E98" i="14611"/>
  <c r="L66" i="14611"/>
  <c r="AA77" i="14611"/>
  <c r="D27" i="14611"/>
  <c r="C73" i="14611"/>
  <c r="D42" i="14611"/>
  <c r="A38" i="14611"/>
  <c r="O14" i="14611"/>
  <c r="O18" i="14611"/>
  <c r="E20" i="14611"/>
  <c r="U102" i="14611"/>
  <c r="B76" i="14611"/>
  <c r="M81" i="14611"/>
  <c r="Q79" i="14611"/>
  <c r="AA32" i="14611"/>
  <c r="V30" i="14611"/>
  <c r="L96" i="14611"/>
  <c r="AA36" i="14611"/>
  <c r="A40" i="14611"/>
  <c r="Z18" i="14611"/>
  <c r="E84" i="14611"/>
  <c r="D43" i="14611"/>
  <c r="T71" i="14611"/>
  <c r="M23" i="14611"/>
  <c r="U35" i="14611"/>
  <c r="E99" i="14611"/>
  <c r="P10" i="14611"/>
  <c r="W22" i="14611"/>
  <c r="T32" i="14611"/>
  <c r="A66" i="14611"/>
  <c r="X45" i="14611"/>
  <c r="A17" i="14611"/>
  <c r="T50" i="14611"/>
  <c r="A6" i="14600"/>
  <c r="C55" i="14611"/>
  <c r="I45" i="14611"/>
  <c r="W43" i="14611"/>
  <c r="J89" i="14611"/>
  <c r="AB95" i="14611"/>
  <c r="N69" i="14611"/>
  <c r="O96" i="14611"/>
  <c r="U85" i="14611"/>
  <c r="W52" i="14611"/>
  <c r="Z52" i="14611"/>
  <c r="W46" i="14611"/>
  <c r="I31" i="14611"/>
  <c r="N93" i="14611"/>
  <c r="X98" i="14611"/>
  <c r="J42" i="14611"/>
  <c r="U98" i="14611"/>
  <c r="B48" i="14611"/>
  <c r="L61" i="14611"/>
  <c r="X99" i="14611"/>
  <c r="O56" i="14611"/>
  <c r="F28" i="14611"/>
  <c r="T46" i="14611"/>
  <c r="C74" i="14611"/>
  <c r="C75" i="14611"/>
  <c r="P69" i="14611"/>
  <c r="M69" i="14611"/>
  <c r="P80" i="14611"/>
  <c r="Z10" i="14611"/>
  <c r="K40" i="14611"/>
  <c r="C38" i="14611"/>
  <c r="A41" i="14611"/>
  <c r="N37" i="14611"/>
  <c r="A6" i="14611"/>
  <c r="G12" i="14611"/>
  <c r="E27" i="14611"/>
  <c r="AA38" i="14611"/>
  <c r="T38" i="14611"/>
  <c r="N14" i="14611"/>
  <c r="AB76" i="14611"/>
  <c r="E65" i="14611"/>
  <c r="U88" i="14611"/>
  <c r="V11" i="14611"/>
  <c r="A15" i="14611"/>
  <c r="AB16" i="14611"/>
  <c r="AB23" i="14611"/>
  <c r="V17" i="14611"/>
  <c r="N32" i="14611"/>
  <c r="Q61" i="14611"/>
  <c r="E28" i="14611"/>
  <c r="E31" i="14611"/>
  <c r="G42" i="14611"/>
  <c r="M22" i="14611"/>
  <c r="U53" i="14611"/>
  <c r="W85" i="14611"/>
  <c r="Q37" i="14611"/>
  <c r="O75" i="14611"/>
  <c r="I41" i="14611"/>
  <c r="W73" i="14611"/>
  <c r="W83" i="14611"/>
  <c r="F30" i="14611"/>
  <c r="M49" i="14611"/>
  <c r="AA56" i="14611"/>
  <c r="X81" i="14611"/>
  <c r="R38" i="14611"/>
  <c r="D39" i="14611"/>
  <c r="V22" i="14611"/>
  <c r="A90" i="14611"/>
  <c r="H73" i="14611"/>
  <c r="B91" i="14611"/>
  <c r="N17" i="14611"/>
  <c r="S44" i="14611"/>
  <c r="K66" i="14611"/>
  <c r="S46" i="14611"/>
  <c r="AB93" i="14611"/>
  <c r="L68" i="14611"/>
  <c r="H91" i="14611"/>
  <c r="P56" i="14611"/>
  <c r="G92" i="14611"/>
  <c r="S10" i="14611"/>
  <c r="W57" i="14611"/>
  <c r="W25" i="14611"/>
  <c r="N84" i="14611"/>
  <c r="N27" i="14611"/>
  <c r="S23" i="14611"/>
  <c r="Q49" i="14611"/>
  <c r="J86" i="14611"/>
  <c r="AA78" i="14611"/>
  <c r="C17" i="14611"/>
  <c r="T81" i="14611"/>
  <c r="Z60" i="14611"/>
  <c r="I73" i="14611"/>
  <c r="N34" i="14611"/>
  <c r="E66" i="14611"/>
  <c r="G26" i="14611"/>
  <c r="B53" i="14611"/>
  <c r="L77" i="14611"/>
  <c r="F21" i="14611"/>
  <c r="O71" i="14611"/>
  <c r="T77" i="14611"/>
  <c r="U40" i="14611"/>
  <c r="H92" i="14611"/>
  <c r="K17" i="14611"/>
  <c r="W102" i="14611"/>
  <c r="P89" i="14611"/>
  <c r="Q30" i="14611"/>
  <c r="E44" i="14611"/>
  <c r="N102" i="14611"/>
  <c r="W8" i="14611"/>
  <c r="I69" i="14611"/>
  <c r="D55" i="14611"/>
  <c r="S98" i="14611"/>
  <c r="Z94" i="14611"/>
  <c r="Y83" i="14611"/>
  <c r="Q55" i="14611"/>
  <c r="G73" i="14611"/>
  <c r="U82" i="14611"/>
  <c r="R23" i="14611"/>
  <c r="C50" i="14611"/>
  <c r="B97" i="14611"/>
  <c r="U33" i="14611"/>
  <c r="AB30" i="14611"/>
  <c r="D82" i="14611"/>
  <c r="D13" i="14611"/>
  <c r="Q99" i="14611"/>
  <c r="D54" i="14611"/>
  <c r="K12" i="14611"/>
  <c r="N83" i="14611"/>
  <c r="Q5" i="14611"/>
  <c r="J96" i="14611"/>
  <c r="O94" i="14611"/>
  <c r="X102" i="14611"/>
  <c r="F24" i="14611"/>
  <c r="X91" i="14611"/>
  <c r="G10" i="14611"/>
  <c r="M70" i="14611"/>
  <c r="W94" i="14611"/>
  <c r="R12" i="14611"/>
  <c r="W76" i="14611"/>
  <c r="C65" i="14611"/>
  <c r="D20" i="14611"/>
  <c r="K97" i="14611"/>
  <c r="R98" i="14611"/>
  <c r="AB25" i="14611"/>
  <c r="N47" i="14611"/>
  <c r="E101" i="14611"/>
  <c r="T66" i="14611"/>
  <c r="O31" i="14611"/>
  <c r="J27" i="14611"/>
  <c r="V35" i="14611"/>
  <c r="R56" i="14611"/>
  <c r="R85" i="14611"/>
  <c r="N3" i="14611"/>
  <c r="W66" i="14611"/>
  <c r="H99" i="14611"/>
  <c r="L88" i="14611"/>
  <c r="N82" i="14611"/>
  <c r="AA83" i="14611"/>
  <c r="L38" i="14611"/>
  <c r="T92" i="14611"/>
  <c r="B50" i="14611"/>
  <c r="U77" i="14611"/>
  <c r="O72" i="14611"/>
  <c r="B101" i="14611"/>
  <c r="N52" i="14611"/>
  <c r="Z86" i="14611"/>
  <c r="D67" i="14611"/>
  <c r="A10" i="14611"/>
  <c r="O41" i="14611"/>
  <c r="Q46" i="14611"/>
  <c r="A56" i="14611"/>
  <c r="B56" i="14611"/>
  <c r="I87" i="14611"/>
  <c r="U6" i="14611"/>
  <c r="R39" i="14611"/>
  <c r="O78" i="14611"/>
  <c r="Q4" i="14611"/>
  <c r="T90" i="14611"/>
  <c r="L34" i="14611"/>
  <c r="V15" i="14611"/>
  <c r="S36" i="14611"/>
  <c r="J36" i="14611"/>
  <c r="D102" i="14611"/>
  <c r="G95" i="14611"/>
  <c r="P67" i="14611"/>
  <c r="L91" i="14611"/>
  <c r="Y90" i="14611"/>
  <c r="V78" i="14611"/>
  <c r="K9" i="14611"/>
  <c r="Y50" i="14611"/>
  <c r="S74" i="14611"/>
  <c r="F72" i="14611"/>
  <c r="O91" i="14611"/>
  <c r="E63" i="14611"/>
  <c r="L31" i="14611"/>
  <c r="K6" i="14611"/>
  <c r="J56" i="14611"/>
  <c r="W100" i="14611"/>
  <c r="V61" i="14611"/>
  <c r="J71" i="14611"/>
  <c r="R78" i="14611"/>
  <c r="S65" i="14611"/>
  <c r="G94" i="14611"/>
  <c r="H43" i="14611"/>
  <c r="E49" i="14611"/>
  <c r="I84" i="14611"/>
  <c r="Z98" i="14611"/>
  <c r="Z31" i="14611"/>
  <c r="AA101" i="14611"/>
  <c r="U72" i="14611"/>
  <c r="Z37" i="14611"/>
  <c r="O84" i="14611"/>
  <c r="Y30" i="14611"/>
  <c r="N23" i="14611"/>
  <c r="AA19" i="14611"/>
  <c r="U92" i="14611"/>
  <c r="AB3" i="14611"/>
  <c r="A14" i="14611"/>
  <c r="G78" i="14611"/>
  <c r="Q66" i="14611"/>
  <c r="O57" i="14611"/>
  <c r="V97" i="14611"/>
  <c r="H51" i="14611"/>
  <c r="O76" i="14611"/>
  <c r="J25" i="14611"/>
  <c r="G49" i="14611"/>
  <c r="K98" i="14611"/>
  <c r="L26" i="14611"/>
  <c r="C56" i="14611"/>
  <c r="M46" i="14611"/>
  <c r="G93" i="14611"/>
  <c r="W37" i="14611"/>
  <c r="V72" i="14611"/>
  <c r="E34" i="14611"/>
  <c r="H26" i="14611"/>
  <c r="K60" i="14611"/>
  <c r="W93" i="14611"/>
  <c r="N64" i="14611"/>
  <c r="U81" i="14611"/>
  <c r="Z84" i="14611"/>
  <c r="G36" i="14611"/>
  <c r="G85" i="14611"/>
  <c r="AA41" i="14611"/>
  <c r="E82" i="14611"/>
  <c r="AA88" i="14611"/>
  <c r="P81" i="14611"/>
  <c r="M53" i="14611"/>
  <c r="J65" i="14611"/>
  <c r="AB82" i="14611"/>
  <c r="J38" i="14611"/>
  <c r="H101" i="14611"/>
  <c r="W17" i="14611"/>
  <c r="D64" i="14611"/>
  <c r="M74" i="14611"/>
  <c r="A5" i="14611"/>
  <c r="U61" i="14611"/>
  <c r="Z53" i="14611"/>
  <c r="AB7" i="14611"/>
  <c r="J5" i="14611"/>
  <c r="T101" i="14611"/>
  <c r="Y57" i="14611"/>
  <c r="C76" i="14611"/>
  <c r="V51" i="14611"/>
  <c r="Z95" i="14611"/>
  <c r="L53" i="14611"/>
  <c r="W14" i="14611"/>
  <c r="M25" i="14611"/>
  <c r="C69" i="14611"/>
  <c r="AA10" i="14611"/>
  <c r="P4" i="14611"/>
  <c r="B65" i="14611"/>
  <c r="D10" i="14611"/>
  <c r="Z92" i="14611"/>
  <c r="L8" i="14611"/>
  <c r="Y17" i="14611"/>
  <c r="T75" i="14611"/>
  <c r="G76" i="14611"/>
  <c r="X28" i="14611"/>
  <c r="R90" i="14611"/>
  <c r="Q42" i="14611"/>
  <c r="V90" i="14611"/>
  <c r="S66" i="14611"/>
  <c r="G97" i="14611"/>
  <c r="AB85" i="14611"/>
  <c r="P16" i="14611"/>
  <c r="Q18" i="14611"/>
  <c r="O81" i="14611"/>
  <c r="K71" i="14611"/>
  <c r="Q6" i="14611"/>
  <c r="AB58" i="14611"/>
  <c r="C71" i="14611"/>
  <c r="C28" i="14611"/>
  <c r="R60" i="14611"/>
  <c r="AB9" i="14611"/>
  <c r="P99" i="14611"/>
  <c r="P12" i="14611"/>
  <c r="C100" i="14611"/>
  <c r="X30" i="14611"/>
  <c r="F80" i="14611"/>
  <c r="L63" i="14611"/>
  <c r="Q72" i="14611"/>
  <c r="AA70" i="14611"/>
  <c r="U45" i="14611"/>
  <c r="G22" i="14611"/>
  <c r="F67" i="14611"/>
  <c r="N44" i="14611"/>
  <c r="C27" i="14611"/>
  <c r="H102" i="14611"/>
  <c r="Y96" i="14611"/>
  <c r="P70" i="14611"/>
  <c r="T41" i="14611"/>
  <c r="R64" i="14611"/>
  <c r="I52" i="14611"/>
  <c r="S69" i="14611"/>
  <c r="N63" i="14611"/>
  <c r="S25" i="14611"/>
  <c r="Z76" i="14611"/>
  <c r="V4" i="14611"/>
  <c r="T4" i="14611"/>
  <c r="Y27" i="14611"/>
  <c r="E10" i="14611"/>
  <c r="T18" i="14611"/>
  <c r="M15" i="14611"/>
  <c r="U86" i="14611"/>
  <c r="X15" i="14611"/>
  <c r="Z88" i="14611"/>
  <c r="I74" i="14611"/>
  <c r="Y14" i="14611"/>
  <c r="C45" i="14611"/>
  <c r="M79" i="14611"/>
  <c r="M57" i="14611"/>
  <c r="E72" i="14611"/>
  <c r="I24" i="14611"/>
  <c r="F52" i="14611"/>
  <c r="D100" i="14611"/>
  <c r="K23" i="14611"/>
  <c r="W48" i="14611"/>
  <c r="I38" i="14611"/>
  <c r="AB64" i="14611"/>
  <c r="X19" i="14611"/>
  <c r="P19" i="14611"/>
  <c r="J45" i="14611"/>
  <c r="Z12" i="14611"/>
  <c r="AB98" i="14611"/>
  <c r="A29" i="14611"/>
  <c r="B80" i="14611"/>
  <c r="C32" i="14611"/>
  <c r="N40" i="14611"/>
  <c r="A8" i="14611"/>
  <c r="S102" i="14611"/>
  <c r="K42" i="14611"/>
  <c r="A83" i="14611"/>
  <c r="I8" i="14611"/>
  <c r="S81" i="14611"/>
  <c r="S4" i="14611"/>
  <c r="B90" i="14611"/>
  <c r="K36" i="14611"/>
  <c r="A84" i="14611"/>
  <c r="F17" i="14611"/>
  <c r="K10" i="14611"/>
  <c r="G83" i="14611"/>
  <c r="E78" i="14611"/>
  <c r="I72" i="14611"/>
  <c r="L33" i="14611"/>
  <c r="S3" i="14611"/>
  <c r="F33" i="14611"/>
  <c r="X8" i="14611"/>
  <c r="F96" i="14611"/>
  <c r="A23" i="14611"/>
  <c r="I102" i="14611"/>
  <c r="R77" i="14611"/>
  <c r="O54" i="14611"/>
  <c r="E45" i="14611"/>
  <c r="E29" i="14611"/>
  <c r="AA85" i="14611"/>
  <c r="E51" i="14611"/>
  <c r="R26" i="14611"/>
  <c r="K28" i="14611"/>
  <c r="T44" i="14611"/>
  <c r="B11" i="14611"/>
  <c r="V42" i="14611"/>
  <c r="N58" i="14611"/>
  <c r="G99" i="14611"/>
  <c r="U87" i="14611"/>
  <c r="Z48" i="14611"/>
  <c r="S72" i="14611"/>
  <c r="Z22" i="14611"/>
  <c r="B87" i="14611"/>
  <c r="T20" i="14611"/>
  <c r="E86" i="14611"/>
  <c r="C15" i="14611"/>
  <c r="R61" i="14611"/>
  <c r="A65" i="14611"/>
  <c r="T8" i="14611"/>
  <c r="J97" i="14611"/>
  <c r="V85" i="14611"/>
  <c r="AA62" i="14611"/>
  <c r="R49" i="14611"/>
  <c r="C92" i="14611"/>
  <c r="J100" i="14611"/>
  <c r="O15" i="14611"/>
  <c r="B38" i="14611"/>
  <c r="AA22" i="14611"/>
  <c r="M45" i="14611"/>
  <c r="V81" i="14611"/>
  <c r="Z16" i="14611"/>
  <c r="J54" i="14611"/>
  <c r="Y9" i="14611"/>
  <c r="W96" i="14611"/>
  <c r="P64" i="14611"/>
  <c r="O37" i="14611"/>
  <c r="W89" i="14611"/>
  <c r="Z65" i="14611"/>
  <c r="B94" i="14611"/>
  <c r="N98" i="14611"/>
  <c r="F82" i="14611"/>
  <c r="Q84" i="14611"/>
  <c r="M55" i="14611"/>
  <c r="M48" i="14611"/>
  <c r="S38" i="14611"/>
  <c r="C41" i="14611"/>
  <c r="V40" i="14611"/>
  <c r="L39" i="14611"/>
  <c r="G17" i="14611"/>
  <c r="J33" i="14611"/>
  <c r="B61" i="14611"/>
  <c r="M58" i="14611"/>
  <c r="M94" i="14611"/>
  <c r="T87" i="14611"/>
  <c r="N72" i="14611"/>
  <c r="J99" i="14611"/>
  <c r="X36" i="14611"/>
  <c r="E102" i="14611"/>
  <c r="N50" i="14611"/>
  <c r="Z36" i="14611"/>
  <c r="H15" i="14611"/>
  <c r="K65" i="14611"/>
  <c r="F62" i="14611"/>
  <c r="F64" i="14611"/>
  <c r="K79" i="14611"/>
  <c r="A46" i="14611"/>
  <c r="Z83" i="14611"/>
  <c r="P71" i="14611"/>
  <c r="Y80" i="14611"/>
  <c r="F73" i="14611"/>
  <c r="P88" i="14611"/>
  <c r="R47" i="14611"/>
  <c r="P47" i="14611"/>
  <c r="AA51" i="14611"/>
  <c r="N42" i="14611"/>
  <c r="Z100" i="14611"/>
  <c r="F11" i="14611"/>
  <c r="F18" i="14611"/>
  <c r="A82" i="14611"/>
  <c r="F56" i="14611"/>
  <c r="B63" i="14611"/>
  <c r="O9" i="14611"/>
  <c r="J12" i="14611"/>
  <c r="K81" i="14611"/>
  <c r="AA3" i="14611"/>
  <c r="X13" i="14611"/>
  <c r="W80" i="14611"/>
  <c r="A72" i="14611"/>
  <c r="C94" i="14611"/>
  <c r="A52" i="14611"/>
  <c r="I30" i="14611"/>
  <c r="F102" i="14611"/>
  <c r="I10" i="14611"/>
  <c r="Q81" i="14611"/>
  <c r="H53" i="14611"/>
  <c r="S68" i="14611"/>
  <c r="B73" i="14611"/>
  <c r="E47" i="14611"/>
  <c r="Z46" i="14611"/>
  <c r="J82" i="14611"/>
  <c r="P60" i="14611"/>
  <c r="R44" i="14611"/>
  <c r="D98" i="14611"/>
  <c r="C96" i="14611"/>
  <c r="Z34" i="14611"/>
  <c r="J20" i="14611"/>
  <c r="E13" i="14611"/>
  <c r="Y102" i="14611"/>
  <c r="E32" i="14611"/>
  <c r="R30" i="14611"/>
  <c r="L83" i="14611"/>
  <c r="V37" i="14611"/>
  <c r="L99" i="14611"/>
  <c r="M95" i="14611"/>
  <c r="U69" i="14611"/>
  <c r="K82" i="14611"/>
  <c r="AA30" i="14611"/>
  <c r="AA82" i="14611"/>
  <c r="H41" i="14611"/>
  <c r="X26" i="14611"/>
  <c r="Q85" i="14611"/>
  <c r="K94" i="14611"/>
  <c r="Y59" i="14611"/>
  <c r="J91" i="14611"/>
  <c r="AA58" i="14611"/>
  <c r="L67" i="14611"/>
  <c r="AA81" i="14611"/>
  <c r="O25" i="14611"/>
  <c r="E39" i="14611"/>
  <c r="C20" i="14611"/>
  <c r="O67" i="14611"/>
  <c r="O4" i="14611"/>
  <c r="I61" i="14611"/>
  <c r="H82" i="14611"/>
  <c r="H67" i="14611"/>
  <c r="B46" i="14611"/>
  <c r="M92" i="14611"/>
  <c r="C54" i="14611"/>
  <c r="P44" i="14611"/>
  <c r="W42" i="14611"/>
  <c r="C88" i="14611"/>
  <c r="I71" i="14611"/>
  <c r="AA44" i="14611"/>
  <c r="B22" i="14611"/>
  <c r="Q9" i="14611"/>
  <c r="B3" i="14611"/>
  <c r="Q32" i="14611"/>
  <c r="W91" i="14611"/>
  <c r="F38" i="14611"/>
  <c r="A71" i="14611"/>
  <c r="Q64" i="14611"/>
  <c r="H71" i="14611"/>
  <c r="Y11" i="14611"/>
  <c r="S15" i="14611"/>
  <c r="AA86" i="14611"/>
  <c r="O66" i="14611"/>
  <c r="N75" i="14611"/>
  <c r="E80" i="14611"/>
  <c r="O22" i="14611"/>
  <c r="S76" i="14611"/>
  <c r="B93" i="14611"/>
  <c r="T73" i="14611"/>
  <c r="C67" i="14611"/>
  <c r="Q80" i="14611"/>
  <c r="B49" i="14611"/>
  <c r="T80" i="14611"/>
  <c r="E36" i="14611"/>
  <c r="AA93" i="14611"/>
  <c r="AA76" i="14611"/>
  <c r="A98" i="14611"/>
  <c r="G84" i="14611"/>
  <c r="R97" i="14611"/>
  <c r="S52" i="14611"/>
  <c r="M90" i="14611"/>
  <c r="Z66" i="14611"/>
  <c r="O39" i="14611"/>
  <c r="O99" i="14611"/>
  <c r="Z25" i="14611"/>
  <c r="L80" i="14611"/>
  <c r="P97" i="14611"/>
  <c r="V93" i="14611"/>
  <c r="Q8" i="14611"/>
  <c r="U42" i="14611"/>
  <c r="O74" i="14611"/>
  <c r="V52" i="14611"/>
  <c r="J8" i="14611"/>
  <c r="AA46" i="14611"/>
  <c r="W47" i="14611"/>
  <c r="T39" i="14611"/>
  <c r="AB81" i="14611"/>
  <c r="M40" i="14611"/>
  <c r="O88" i="14611"/>
  <c r="B43" i="14611"/>
  <c r="Z15" i="14611"/>
  <c r="D12" i="14611"/>
  <c r="U25" i="14611"/>
  <c r="E94" i="14611"/>
  <c r="A28" i="14611"/>
  <c r="AB33" i="14611"/>
  <c r="R8" i="14611"/>
  <c r="G88" i="14611"/>
  <c r="K48" i="14611"/>
  <c r="AB12" i="14611"/>
  <c r="Y94" i="14611"/>
  <c r="H18" i="14611"/>
  <c r="D57" i="14611"/>
  <c r="Q50" i="14611"/>
  <c r="Y67" i="14611"/>
  <c r="AB17" i="14611"/>
  <c r="V26" i="14611"/>
  <c r="N79" i="14611"/>
  <c r="R58" i="14611"/>
  <c r="J44" i="14611"/>
  <c r="X33" i="14611"/>
  <c r="G87" i="14611"/>
  <c r="N85" i="14611"/>
  <c r="Z29" i="14611"/>
  <c r="M17" i="14611"/>
  <c r="V57" i="14611"/>
  <c r="A68" i="14611"/>
  <c r="A21" i="14611"/>
  <c r="Q98" i="14611"/>
  <c r="A7" i="14611"/>
  <c r="K90" i="14611"/>
  <c r="I95" i="14611"/>
  <c r="X37" i="14611"/>
  <c r="T78" i="14611"/>
  <c r="R37" i="14611"/>
  <c r="C12" i="14611"/>
  <c r="Y66" i="14611"/>
  <c r="AB28" i="14611"/>
  <c r="Q70" i="14611"/>
  <c r="AB52" i="14611"/>
  <c r="T83" i="14611"/>
  <c r="O6" i="14611"/>
  <c r="J101" i="14611"/>
  <c r="Y72" i="14611"/>
  <c r="C60" i="14611"/>
  <c r="T5" i="14611"/>
  <c r="K5" i="14611"/>
  <c r="L40" i="14611"/>
  <c r="Q82" i="14611"/>
  <c r="X80" i="14611"/>
  <c r="D30" i="14611"/>
  <c r="AA14" i="14611"/>
  <c r="D50" i="14611"/>
  <c r="AA20" i="14611"/>
  <c r="N28" i="14611"/>
  <c r="P100" i="14611"/>
  <c r="F55" i="14611"/>
  <c r="R17" i="14611"/>
  <c r="E81" i="14611"/>
  <c r="A63" i="14611"/>
  <c r="T6" i="14611"/>
  <c r="AB73" i="14611"/>
  <c r="Q59" i="14611"/>
  <c r="K18" i="14611"/>
  <c r="I22" i="14611"/>
  <c r="T29" i="14611"/>
  <c r="H72" i="14611"/>
  <c r="A18" i="14611"/>
  <c r="X56" i="14611"/>
  <c r="Y41" i="14611"/>
  <c r="B47" i="14611"/>
  <c r="F70" i="14611"/>
  <c r="B99" i="14611"/>
  <c r="O51" i="14611"/>
  <c r="V86" i="14611"/>
  <c r="J92" i="14611"/>
  <c r="T85" i="14611"/>
  <c r="O34" i="14611"/>
  <c r="AB79" i="14611"/>
  <c r="U70" i="14611"/>
  <c r="U57" i="14611"/>
  <c r="C89" i="14611"/>
  <c r="G52" i="14611"/>
  <c r="G21" i="14611"/>
  <c r="V34" i="14611"/>
  <c r="D35" i="14611"/>
  <c r="F100" i="14611"/>
  <c r="L12" i="14611"/>
  <c r="K68" i="14611"/>
  <c r="C8" i="14611"/>
  <c r="N22" i="14611"/>
  <c r="C30" i="14611"/>
  <c r="AB68" i="14611"/>
  <c r="M89" i="14611"/>
  <c r="Z3" i="14611"/>
  <c r="K86" i="14611"/>
  <c r="Q93" i="14611"/>
  <c r="R21" i="14611"/>
  <c r="B54" i="14611"/>
  <c r="L85" i="14611"/>
  <c r="R86" i="14611"/>
  <c r="H69" i="14611"/>
  <c r="X11" i="14611"/>
  <c r="Q74" i="14611"/>
  <c r="L59" i="14611"/>
  <c r="U36" i="14611"/>
  <c r="G63" i="14611"/>
  <c r="N39" i="14611"/>
  <c r="S14" i="14611"/>
  <c r="V75" i="14611"/>
  <c r="G47" i="14611"/>
  <c r="T3" i="14611"/>
  <c r="R72" i="14611"/>
  <c r="Y86" i="14611"/>
  <c r="A61" i="14611"/>
  <c r="H64" i="14611"/>
  <c r="D89" i="14611"/>
  <c r="L48" i="14611"/>
  <c r="X92" i="14611"/>
  <c r="P98" i="14611"/>
  <c r="Y7" i="14611"/>
  <c r="Y64" i="14611"/>
  <c r="Q90" i="14611"/>
  <c r="Q33" i="14611"/>
  <c r="S39" i="14611"/>
  <c r="N57" i="14611"/>
  <c r="D14" i="14611"/>
  <c r="W36" i="14611"/>
  <c r="N60" i="14611"/>
  <c r="T52" i="14611"/>
  <c r="S54" i="14611"/>
  <c r="C22" i="14611"/>
  <c r="K32" i="14611"/>
  <c r="Q87" i="14611"/>
  <c r="I96" i="14611"/>
  <c r="N11" i="14611"/>
  <c r="F4" i="14611"/>
  <c r="Y89" i="14611"/>
  <c r="N30" i="14611"/>
  <c r="A88" i="14611"/>
  <c r="AB50" i="14611"/>
  <c r="R94" i="14611"/>
  <c r="K89" i="14611"/>
  <c r="M51" i="14611"/>
  <c r="N18" i="14611"/>
  <c r="V92" i="14611"/>
  <c r="A22" i="14611"/>
  <c r="X10" i="14611"/>
  <c r="K84" i="14611"/>
  <c r="L6" i="14611"/>
  <c r="O47" i="14611"/>
  <c r="M60" i="14611"/>
  <c r="F98" i="14611"/>
  <c r="F74" i="14611"/>
  <c r="AB100" i="14611"/>
  <c r="T11" i="14611"/>
  <c r="P62" i="14611"/>
  <c r="X47" i="14611"/>
  <c r="W59" i="14611"/>
  <c r="AA98" i="14611"/>
  <c r="F51" i="14611"/>
  <c r="L16" i="14611"/>
  <c r="B45" i="14611"/>
  <c r="K49" i="14611"/>
  <c r="Q77" i="14611"/>
  <c r="I3" i="14611"/>
  <c r="W18" i="14611"/>
  <c r="AA99" i="14611"/>
  <c r="G34" i="14611"/>
  <c r="H10" i="14611"/>
  <c r="R5" i="14611"/>
  <c r="A62" i="14611"/>
  <c r="S29" i="14611"/>
  <c r="AB90" i="14611"/>
  <c r="J88" i="14611"/>
  <c r="M11" i="14611"/>
  <c r="U19" i="14611"/>
  <c r="R66" i="14611"/>
  <c r="T22" i="14611"/>
  <c r="D32" i="14611"/>
  <c r="Y54" i="14611"/>
  <c r="V31" i="14611"/>
  <c r="R87" i="14611"/>
  <c r="L87" i="14611"/>
  <c r="H63" i="14611"/>
  <c r="H59" i="14611"/>
  <c r="V79" i="14611"/>
  <c r="D81" i="14611"/>
  <c r="P95" i="14611"/>
  <c r="Z71" i="14611"/>
  <c r="AB67" i="14611"/>
  <c r="S71" i="14611"/>
  <c r="T72" i="14611"/>
  <c r="P72" i="14611"/>
  <c r="S91" i="14611"/>
  <c r="C84" i="14611"/>
  <c r="E75" i="14611"/>
  <c r="A74" i="14611"/>
  <c r="O82" i="14611"/>
  <c r="K88" i="14611"/>
  <c r="X32" i="14611"/>
  <c r="P91" i="14611"/>
  <c r="L52" i="14611"/>
  <c r="Y93" i="14611"/>
  <c r="Q63" i="14611"/>
  <c r="P46" i="14611"/>
  <c r="Y58" i="14611"/>
  <c r="Z45" i="14611"/>
  <c r="O92" i="14611"/>
  <c r="E95" i="14611"/>
  <c r="J46" i="14611"/>
  <c r="Z58" i="14611"/>
  <c r="AB53" i="14611"/>
  <c r="R96" i="14611"/>
  <c r="O77" i="14611"/>
  <c r="Q39" i="14611"/>
  <c r="P79" i="14611"/>
  <c r="H62" i="14611"/>
  <c r="Y34" i="14611"/>
  <c r="A78" i="14611"/>
  <c r="L4" i="14611"/>
  <c r="I27" i="14611"/>
  <c r="S18" i="14611"/>
  <c r="X63" i="14611"/>
  <c r="U16" i="14611"/>
  <c r="Z87" i="14611"/>
  <c r="M66" i="14611"/>
  <c r="I88" i="14611"/>
  <c r="O50" i="14611"/>
  <c r="L19" i="14611"/>
  <c r="V87" i="14611"/>
  <c r="Z73" i="14611"/>
  <c r="G9" i="14611"/>
  <c r="H95" i="14611"/>
  <c r="M80" i="14611"/>
  <c r="A55" i="14611"/>
  <c r="C79" i="14611"/>
  <c r="E77" i="14611"/>
  <c r="U50" i="14611"/>
  <c r="H80" i="14611"/>
  <c r="A35" i="14611"/>
  <c r="K19" i="14611"/>
  <c r="I101" i="14611"/>
  <c r="H93" i="14611"/>
  <c r="X61" i="14611"/>
  <c r="D76" i="14611"/>
  <c r="W20" i="14611"/>
  <c r="P36" i="14611"/>
  <c r="A42" i="14611"/>
  <c r="E59" i="14611"/>
  <c r="Z57" i="14611"/>
  <c r="P77" i="14611"/>
  <c r="E61" i="14611"/>
  <c r="N16" i="14611"/>
  <c r="V83" i="14611"/>
  <c r="C31" i="14611"/>
  <c r="O86" i="14611"/>
  <c r="M84" i="14611"/>
  <c r="V58" i="14611"/>
  <c r="E22" i="14611"/>
  <c r="K22" i="14611"/>
  <c r="O79" i="14611"/>
  <c r="X94" i="14611"/>
  <c r="F42" i="14611"/>
  <c r="AB11" i="14611"/>
  <c r="S21" i="14611"/>
  <c r="K69" i="14611"/>
  <c r="F36" i="14611"/>
  <c r="Q24" i="14611"/>
  <c r="E12" i="14611"/>
  <c r="F78" i="14611"/>
  <c r="R71" i="14611"/>
  <c r="N8" i="14611"/>
  <c r="M67" i="14611"/>
  <c r="H96" i="14611"/>
  <c r="W75" i="14611"/>
  <c r="A9" i="14611"/>
  <c r="H87" i="14611"/>
  <c r="C10" i="14611"/>
  <c r="X71" i="14611"/>
  <c r="A89" i="14611"/>
  <c r="A79" i="14611"/>
  <c r="R4" i="14611"/>
  <c r="O102" i="14611"/>
  <c r="L69" i="14611"/>
  <c r="AB101" i="14611"/>
  <c r="B21" i="14611"/>
  <c r="G35" i="14611"/>
  <c r="E79" i="14611"/>
  <c r="A87" i="14611"/>
  <c r="U79" i="14611"/>
  <c r="V38" i="14611"/>
  <c r="W16" i="14611"/>
  <c r="AA69" i="14611"/>
  <c r="I56" i="14611"/>
  <c r="T63" i="14611"/>
  <c r="Q28" i="14611"/>
  <c r="U5" i="14611"/>
  <c r="N91" i="14611"/>
  <c r="AB89" i="14611"/>
  <c r="Z97" i="14611"/>
  <c r="O48" i="14611"/>
  <c r="I51" i="14611"/>
  <c r="L43" i="14611"/>
  <c r="T40" i="14611"/>
  <c r="I54" i="14611"/>
  <c r="A101" i="14611"/>
  <c r="K27" i="14611"/>
  <c r="K73" i="14611"/>
  <c r="AA61" i="14611"/>
  <c r="Z93" i="14611"/>
  <c r="H31" i="14611"/>
  <c r="L71" i="14611"/>
  <c r="G54" i="14611"/>
  <c r="O49" i="14611"/>
  <c r="R43" i="14611"/>
  <c r="R89" i="14611"/>
  <c r="T95" i="14611"/>
  <c r="C101" i="14611"/>
  <c r="J78" i="14611"/>
  <c r="J21" i="14611"/>
  <c r="H74" i="14611"/>
  <c r="S63" i="14611"/>
  <c r="A73" i="14611"/>
  <c r="B58" i="14611"/>
  <c r="F8" i="14611"/>
  <c r="AB97" i="14611"/>
  <c r="C86" i="14611"/>
  <c r="K35" i="14611"/>
  <c r="J73" i="14611"/>
  <c r="H79" i="14611"/>
  <c r="F22" i="14611"/>
  <c r="R84" i="14611"/>
  <c r="V43" i="14611"/>
  <c r="T15" i="14611"/>
  <c r="C51" i="14611"/>
  <c r="K43" i="14611"/>
  <c r="S17" i="14611"/>
  <c r="E23" i="14611"/>
  <c r="P42" i="14611"/>
  <c r="L94" i="14611"/>
  <c r="H85" i="14611"/>
  <c r="AB63" i="14611"/>
  <c r="B24" i="14611"/>
  <c r="V88" i="14611"/>
  <c r="I92" i="14611"/>
  <c r="V47" i="14611"/>
  <c r="G46" i="14611"/>
  <c r="E57" i="14611"/>
  <c r="M96" i="14611"/>
  <c r="B44" i="14611"/>
  <c r="Q26" i="14611"/>
  <c r="AB54" i="14611"/>
  <c r="O20" i="14611"/>
  <c r="G61" i="14611"/>
  <c r="K93" i="14611"/>
  <c r="S24" i="14611"/>
  <c r="K54" i="14611"/>
  <c r="L46" i="14611"/>
  <c r="E85" i="14611"/>
  <c r="L5" i="14611"/>
  <c r="U9" i="14611"/>
  <c r="X77" i="14611"/>
  <c r="S90" i="14611"/>
  <c r="AB45" i="14611"/>
  <c r="O93" i="14611"/>
  <c r="N92" i="14611"/>
  <c r="D97" i="14611"/>
  <c r="J94" i="14611"/>
  <c r="I28" i="14611"/>
  <c r="A59" i="14611"/>
  <c r="E96" i="14611"/>
  <c r="E60" i="14611"/>
  <c r="L76" i="14611"/>
  <c r="D90" i="14611"/>
  <c r="N81" i="14611"/>
  <c r="Y99" i="14611"/>
  <c r="R81" i="14611"/>
  <c r="B100" i="14611"/>
  <c r="AA31" i="14611"/>
  <c r="D33" i="14611"/>
  <c r="P22" i="14611"/>
  <c r="Y60" i="14611"/>
  <c r="L89" i="14611"/>
  <c r="G74" i="14611"/>
  <c r="D52" i="14611"/>
  <c r="N36" i="14611"/>
  <c r="N78" i="14611"/>
  <c r="M98" i="14611"/>
  <c r="Z85" i="14611"/>
  <c r="C52" i="14611"/>
  <c r="AA100" i="14611"/>
  <c r="N24" i="14611"/>
  <c r="H44" i="14611"/>
  <c r="P34" i="14611"/>
  <c r="R80" i="14611"/>
  <c r="J40" i="14611"/>
  <c r="Y79" i="14611"/>
  <c r="U74" i="14611"/>
  <c r="W62" i="14611"/>
  <c r="M71" i="14611"/>
  <c r="W86" i="14611"/>
  <c r="G102" i="14611"/>
  <c r="A45" i="14611"/>
  <c r="V69" i="14611"/>
  <c r="AB18" i="14611"/>
  <c r="I76" i="14611"/>
  <c r="C70" i="14611"/>
  <c r="J58" i="14611"/>
  <c r="U99" i="14611"/>
  <c r="L50" i="14611"/>
  <c r="K4" i="14611"/>
  <c r="F57" i="14611"/>
  <c r="L14" i="14611"/>
  <c r="X67" i="14611"/>
  <c r="P39" i="14611"/>
  <c r="O97" i="14611"/>
  <c r="R101" i="14611"/>
  <c r="A64" i="14611"/>
  <c r="Q47" i="14611"/>
  <c r="AB49" i="14611"/>
  <c r="W49" i="14611"/>
  <c r="H66" i="14611"/>
  <c r="AB22" i="14611"/>
  <c r="Q101" i="14611"/>
  <c r="B9" i="14600"/>
  <c r="Q92" i="14611"/>
  <c r="A25" i="14611"/>
  <c r="D95" i="14611"/>
  <c r="C16" i="14611"/>
  <c r="A70" i="14611"/>
  <c r="M39" i="14611"/>
  <c r="W58" i="14611"/>
  <c r="Y18" i="14611"/>
  <c r="G90" i="14611"/>
  <c r="U37" i="14611"/>
  <c r="H47" i="14611"/>
  <c r="Q83" i="14611"/>
  <c r="V36" i="14611"/>
  <c r="T65" i="14611"/>
  <c r="H60" i="14611"/>
  <c r="A34" i="14611"/>
  <c r="K14" i="14611"/>
  <c r="H40" i="14611"/>
  <c r="W41" i="14611"/>
  <c r="Y32" i="14611"/>
  <c r="U78" i="14611"/>
  <c r="U41" i="14611"/>
  <c r="R22" i="14611"/>
  <c r="W24" i="14611"/>
  <c r="W54" i="14611"/>
  <c r="Q91" i="14611"/>
  <c r="Y98" i="14611"/>
  <c r="X62" i="14611"/>
  <c r="U89" i="14611"/>
  <c r="Z41" i="14611"/>
  <c r="W71" i="14611"/>
  <c r="I21" i="14611"/>
  <c r="P84" i="14611"/>
  <c r="V100" i="14611"/>
  <c r="H54" i="14611"/>
  <c r="C24" i="14611"/>
  <c r="X42" i="14611"/>
  <c r="P85" i="14611"/>
  <c r="N55" i="14611"/>
  <c r="Z27" i="14611"/>
  <c r="Q102" i="14611"/>
  <c r="H23" i="14611"/>
  <c r="X73" i="14611"/>
  <c r="K96" i="14611"/>
  <c r="Q96" i="14611"/>
  <c r="S6" i="14611"/>
  <c r="U76" i="14611"/>
  <c r="S55" i="14611"/>
  <c r="Z14" i="14611"/>
  <c r="R10" i="14611"/>
  <c r="O7" i="14611"/>
  <c r="N101" i="14611"/>
  <c r="O28" i="14611"/>
  <c r="T74" i="14611"/>
  <c r="R68" i="14611"/>
  <c r="C47" i="14611"/>
  <c r="AB55" i="14611"/>
  <c r="U65" i="14611"/>
  <c r="AB29" i="14611"/>
  <c r="K63" i="14611"/>
  <c r="S56" i="14611"/>
  <c r="E43" i="14611"/>
  <c r="A26" i="14611"/>
  <c r="Q48" i="14611"/>
  <c r="K102" i="14611"/>
  <c r="Q34" i="14611"/>
  <c r="I53" i="14611"/>
  <c r="W72" i="14611"/>
  <c r="E15" i="14611"/>
  <c r="H50" i="14611"/>
  <c r="R35" i="14611"/>
  <c r="U15" i="14611"/>
  <c r="F61" i="14611"/>
  <c r="X88" i="14611"/>
  <c r="Q71" i="14611"/>
  <c r="AA49" i="14611"/>
  <c r="F85" i="14611"/>
  <c r="U59" i="14611"/>
  <c r="H3" i="14611"/>
  <c r="S12" i="14611"/>
  <c r="I79" i="14611"/>
  <c r="C11" i="14611"/>
  <c r="A47" i="14611"/>
  <c r="AA90" i="14611"/>
  <c r="A20" i="14611"/>
  <c r="H88" i="14611"/>
  <c r="AB102" i="14611"/>
  <c r="I80" i="14611"/>
  <c r="D40" i="14611"/>
  <c r="R88" i="14611"/>
  <c r="P101" i="14611"/>
  <c r="C85" i="14611"/>
  <c r="F77" i="14611"/>
  <c r="T35" i="14611"/>
  <c r="B67" i="14611"/>
  <c r="B9" i="14611"/>
  <c r="AB80" i="14611"/>
  <c r="U66" i="14611"/>
  <c r="F35" i="14611"/>
  <c r="R13" i="14611"/>
  <c r="N95" i="14611"/>
  <c r="X44" i="14611"/>
  <c r="X31" i="14611"/>
  <c r="O87" i="14611"/>
  <c r="J66" i="14611"/>
  <c r="M68" i="14611"/>
  <c r="E91" i="14611"/>
  <c r="W30" i="14611"/>
  <c r="F90" i="14611"/>
  <c r="U29" i="14611"/>
  <c r="B57" i="14611"/>
  <c r="D72" i="14611"/>
  <c r="G81" i="14611"/>
  <c r="W55" i="14611"/>
  <c r="M31" i="14611"/>
  <c r="B8" i="14611"/>
  <c r="F95" i="14611"/>
  <c r="W44" i="14611"/>
  <c r="H78" i="14611"/>
  <c r="H33" i="14611"/>
  <c r="B30" i="14611"/>
  <c r="G16" i="14611"/>
  <c r="F89" i="14611"/>
  <c r="X76" i="14611"/>
  <c r="L58" i="14611"/>
  <c r="S57" i="14611"/>
  <c r="T96" i="14611"/>
  <c r="R70" i="14611"/>
  <c r="AB38" i="14611"/>
  <c r="L101" i="14611"/>
  <c r="F27" i="14611"/>
  <c r="AB26" i="14611"/>
  <c r="J74" i="14611"/>
  <c r="AB74" i="14611"/>
  <c r="A51" i="14611"/>
  <c r="Z96" i="14611"/>
  <c r="L78" i="14611"/>
  <c r="P11" i="14611"/>
  <c r="Y36" i="14611"/>
  <c r="E58" i="14611"/>
  <c r="J10" i="14611"/>
  <c r="D96" i="14611"/>
  <c r="I13" i="14611"/>
  <c r="U83" i="14611"/>
  <c r="T34" i="14611"/>
  <c r="F47" i="14611"/>
  <c r="Q45" i="14611"/>
  <c r="O98" i="14611"/>
  <c r="I77" i="14611"/>
  <c r="H17" i="14611"/>
  <c r="P6" i="14611"/>
  <c r="Y38" i="14611"/>
  <c r="G43" i="14611"/>
  <c r="R83" i="14611"/>
  <c r="G55" i="14611"/>
  <c r="O10" i="14611"/>
  <c r="K56" i="14611"/>
  <c r="Y95" i="14611"/>
  <c r="V74" i="14611"/>
  <c r="P86" i="14611"/>
  <c r="Q52" i="14611"/>
  <c r="G98" i="14611"/>
  <c r="F26" i="14611"/>
  <c r="H100" i="14611"/>
  <c r="A76" i="14611"/>
  <c r="G13" i="14611"/>
  <c r="D88" i="14611"/>
  <c r="V65" i="14611"/>
  <c r="E90" i="14611"/>
  <c r="N65" i="14611"/>
  <c r="X7" i="14611"/>
  <c r="AB57" i="14611"/>
  <c r="S67" i="14611"/>
  <c r="AB37" i="14611"/>
  <c r="AA6" i="14611"/>
  <c r="K87" i="14611"/>
  <c r="G15" i="14611"/>
  <c r="U71" i="14611"/>
  <c r="M21" i="14611"/>
  <c r="I91" i="14611"/>
  <c r="I50" i="14611"/>
  <c r="AA18" i="14611"/>
  <c r="G60" i="14611"/>
  <c r="A102" i="14611"/>
  <c r="P17" i="14611"/>
  <c r="H89" i="14611"/>
  <c r="K59" i="14611"/>
  <c r="B75" i="14611"/>
  <c r="L57" i="14611"/>
  <c r="N100" i="14611"/>
  <c r="X21" i="14611"/>
  <c r="G70" i="14611"/>
  <c r="D56" i="14611"/>
  <c r="W34" i="14611"/>
  <c r="Q11" i="14611"/>
  <c r="I44" i="14611"/>
  <c r="V60" i="14611"/>
  <c r="T68" i="14611"/>
  <c r="K61" i="14611"/>
  <c r="J76" i="14611"/>
  <c r="V56" i="14611"/>
  <c r="X55" i="14611"/>
  <c r="S85" i="14611"/>
  <c r="A97" i="14611"/>
  <c r="C81" i="14611"/>
  <c r="V29" i="14611"/>
  <c r="T76" i="14611"/>
  <c r="O61" i="14611"/>
  <c r="K41" i="14611"/>
  <c r="S43" i="14611"/>
  <c r="Q68" i="14611"/>
  <c r="N89" i="14611"/>
  <c r="J68" i="14611"/>
  <c r="Y81" i="14611"/>
  <c r="Q65" i="14611"/>
  <c r="A95" i="14611"/>
  <c r="S22" i="14611"/>
  <c r="J28" i="14611"/>
  <c r="AB62" i="14611"/>
  <c r="I89" i="14611"/>
  <c r="W19" i="14611"/>
  <c r="R41" i="14611"/>
  <c r="D25" i="14611"/>
  <c r="E33" i="14611"/>
  <c r="T89" i="14611"/>
  <c r="R52" i="14611"/>
  <c r="D91" i="14611"/>
  <c r="D16" i="14611"/>
  <c r="C44" i="14611"/>
  <c r="I9" i="14611"/>
  <c r="I100" i="14611"/>
  <c r="S79" i="14611"/>
  <c r="J24" i="14611"/>
  <c r="R31" i="14611"/>
  <c r="B7" i="14611"/>
  <c r="R73" i="14611"/>
  <c r="U91" i="14611"/>
  <c r="V101" i="14611"/>
  <c r="V73" i="14611"/>
  <c r="W40" i="14611"/>
  <c r="N5" i="14611"/>
  <c r="W6" i="14611"/>
  <c r="T94" i="14611"/>
  <c r="R34" i="14611"/>
  <c r="A96" i="14611"/>
  <c r="T42" i="14611"/>
  <c r="M20" i="14611"/>
  <c r="F6" i="14611"/>
  <c r="W68" i="14611"/>
  <c r="S50" i="14611"/>
  <c r="AB94" i="14611"/>
  <c r="U80" i="14611"/>
  <c r="U62" i="14611"/>
  <c r="O53" i="14611"/>
  <c r="O95" i="14611"/>
  <c r="K62" i="14611"/>
  <c r="E74" i="14611"/>
  <c r="O44" i="14611"/>
  <c r="G79" i="14611"/>
  <c r="AB96" i="14611"/>
  <c r="AA94" i="14611"/>
  <c r="F54" i="14611"/>
  <c r="G31" i="14611"/>
  <c r="C102" i="14611"/>
  <c r="A50" i="14611"/>
  <c r="AA29" i="14611"/>
  <c r="M86" i="14611"/>
  <c r="X4" i="14611"/>
  <c r="P92" i="14611"/>
  <c r="N70" i="14611"/>
  <c r="S30" i="14611"/>
  <c r="AB40" i="14611"/>
  <c r="K30" i="14611"/>
  <c r="C36" i="14611"/>
  <c r="F83" i="14611"/>
  <c r="P37" i="14611"/>
  <c r="W92" i="14611"/>
  <c r="S78" i="14611"/>
  <c r="B77" i="14611"/>
  <c r="B33" i="14611"/>
  <c r="E89" i="14611"/>
  <c r="T55" i="14611"/>
  <c r="U55" i="14611"/>
  <c r="K74" i="14611"/>
  <c r="AB56" i="14611"/>
  <c r="V64" i="14611"/>
  <c r="S93" i="14611"/>
  <c r="Y88" i="14611"/>
  <c r="AB70" i="14611"/>
  <c r="Q57" i="14611"/>
  <c r="M99" i="14611"/>
  <c r="W97" i="14611"/>
  <c r="R74" i="14611"/>
  <c r="P33" i="14611"/>
  <c r="T48" i="14611"/>
  <c r="V96" i="14611"/>
  <c r="J61" i="14611"/>
  <c r="J102" i="14611"/>
  <c r="C6" i="14611"/>
  <c r="D77" i="14611"/>
  <c r="I7" i="14611"/>
  <c r="AB60" i="14611"/>
  <c r="P90" i="14611"/>
  <c r="AB78" i="14611"/>
  <c r="A12" i="14611"/>
  <c r="K76" i="14611"/>
  <c r="N71" i="14611"/>
  <c r="K29" i="14611"/>
  <c r="Z44" i="14611"/>
  <c r="AB88" i="14611"/>
  <c r="AB15" i="14611"/>
  <c r="N68" i="14611"/>
  <c r="B72" i="14611"/>
  <c r="P45" i="14611"/>
  <c r="X49" i="14611"/>
  <c r="G25" i="14611"/>
  <c r="L100" i="14611"/>
  <c r="D101" i="14611"/>
  <c r="B10" i="14611"/>
  <c r="L60" i="14611"/>
  <c r="AB14" i="14611"/>
  <c r="F65" i="14611"/>
  <c r="H16" i="14611"/>
  <c r="T97" i="14611"/>
  <c r="P66" i="14611"/>
  <c r="N51" i="14611"/>
  <c r="X84" i="14611"/>
  <c r="G59" i="14611"/>
  <c r="Y13" i="14611"/>
  <c r="AB59" i="14611"/>
  <c r="Y49" i="14611"/>
  <c r="R53" i="14611"/>
  <c r="N67" i="14611"/>
  <c r="J60" i="14611"/>
  <c r="I36" i="14611"/>
  <c r="J85" i="14611"/>
  <c r="F68" i="14611"/>
  <c r="J23" i="14611"/>
  <c r="Q43" i="14611"/>
  <c r="B62" i="14611"/>
  <c r="R67" i="14611"/>
  <c r="Z91" i="14611"/>
  <c r="M42" i="14611"/>
  <c r="I67" i="14611"/>
  <c r="A99" i="14611"/>
  <c r="F29" i="14611"/>
  <c r="D79" i="14611"/>
  <c r="K26" i="14611"/>
  <c r="L51" i="14611"/>
  <c r="V49" i="14611"/>
  <c r="I85" i="14611"/>
  <c r="N99" i="14611"/>
  <c r="D87" i="14611"/>
  <c r="T21" i="14611"/>
  <c r="L30" i="14611"/>
  <c r="K80" i="14611"/>
  <c r="Z72" i="14611"/>
  <c r="T102" i="14611"/>
  <c r="H7" i="14611"/>
  <c r="S95" i="14611"/>
  <c r="U49" i="14611"/>
  <c r="G101" i="14611"/>
  <c r="T70" i="14611"/>
  <c r="I16" i="14611"/>
  <c r="K92" i="14611"/>
  <c r="Y39" i="14611"/>
  <c r="J95" i="14611"/>
  <c r="E73" i="14611"/>
  <c r="V9" i="14611"/>
  <c r="K91" i="14611"/>
  <c r="J48" i="14611"/>
  <c r="U38" i="14611"/>
  <c r="G71" i="14611"/>
  <c r="D99" i="14611"/>
  <c r="Z64" i="14611"/>
  <c r="Z26" i="14611"/>
  <c r="N13" i="14611"/>
  <c r="P51" i="14611"/>
  <c r="B70" i="14611"/>
  <c r="U3" i="14611"/>
  <c r="L36" i="14611"/>
  <c r="R82" i="14611"/>
  <c r="C9" i="14611"/>
  <c r="C25" i="14611"/>
  <c r="A85" i="14611"/>
  <c r="D84" i="14611"/>
  <c r="R75" i="14611"/>
  <c r="U47" i="14611"/>
  <c r="S97" i="14611"/>
  <c r="A67" i="14611"/>
  <c r="D94" i="14611"/>
  <c r="P54" i="14611"/>
  <c r="D18" i="14611"/>
  <c r="R57" i="14611"/>
  <c r="N46" i="14611"/>
  <c r="U73" i="14611"/>
  <c r="E35" i="14611"/>
  <c r="V59" i="14611"/>
  <c r="C91" i="14611"/>
  <c r="I43" i="14611"/>
  <c r="F53" i="14611"/>
  <c r="AA63" i="14611"/>
  <c r="I83" i="14611"/>
  <c r="E71" i="14611"/>
  <c r="M72" i="14611"/>
  <c r="K52" i="14611"/>
  <c r="D28" i="14611"/>
  <c r="F49" i="14611"/>
  <c r="T98" i="14611"/>
  <c r="E97" i="14611"/>
  <c r="S86" i="14611"/>
  <c r="I20" i="14611"/>
  <c r="R91" i="14611"/>
  <c r="Q40" i="14611"/>
  <c r="X87" i="14611"/>
  <c r="I78" i="14611"/>
  <c r="A81" i="14611"/>
  <c r="AA97" i="14611"/>
  <c r="J83" i="14611"/>
  <c r="M73" i="14611"/>
  <c r="T84" i="14611"/>
  <c r="T59" i="14611"/>
  <c r="L15" i="14611"/>
  <c r="O38" i="14611"/>
  <c r="L102" i="14611"/>
  <c r="S101" i="14611"/>
  <c r="M100" i="14611"/>
  <c r="AA96" i="14611"/>
  <c r="L86" i="14611"/>
  <c r="B95" i="14611"/>
  <c r="X38" i="14611"/>
  <c r="Y62" i="14611"/>
  <c r="P50" i="14611"/>
  <c r="E38" i="14611"/>
  <c r="P14" i="14611"/>
  <c r="Y29" i="14611"/>
  <c r="A33" i="14611"/>
  <c r="L64" i="14611"/>
  <c r="X101" i="14611"/>
  <c r="E48" i="14611"/>
  <c r="E52" i="14611"/>
  <c r="AA11" i="14611"/>
  <c r="J57" i="14611"/>
  <c r="X18" i="14611"/>
  <c r="J53" i="14611"/>
  <c r="T31" i="14611"/>
  <c r="H48" i="14611"/>
  <c r="O40" i="14611"/>
  <c r="H24" i="14611"/>
  <c r="S34" i="14611"/>
  <c r="Z55" i="14611"/>
  <c r="X52" i="14611"/>
  <c r="P93" i="14611"/>
  <c r="AA52" i="14611"/>
  <c r="Y101" i="14611"/>
  <c r="X12" i="14611"/>
  <c r="AA35" i="14611"/>
  <c r="M59" i="14611"/>
  <c r="C77" i="14611"/>
  <c r="K64" i="14611"/>
  <c r="T57" i="14611"/>
  <c r="AB36" i="14611"/>
  <c r="D86" i="14611"/>
  <c r="X74" i="14611"/>
  <c r="P83" i="14611"/>
  <c r="C93" i="14611"/>
  <c r="C63" i="14611"/>
  <c r="AA47" i="14611"/>
  <c r="R29" i="14611"/>
  <c r="Z101" i="14611"/>
  <c r="L79" i="14611"/>
  <c r="AA91" i="14611"/>
  <c r="W81" i="14611"/>
  <c r="H25" i="14611"/>
  <c r="AA8" i="14611"/>
  <c r="P28" i="14611"/>
  <c r="H65" i="14611"/>
  <c r="X65" i="14611"/>
  <c r="D38" i="14611"/>
  <c r="H86" i="14611"/>
  <c r="F87" i="14611"/>
  <c r="Q62" i="14611"/>
  <c r="B5" i="14611"/>
  <c r="AA102" i="14611"/>
  <c r="J6" i="14611"/>
  <c r="K33" i="14611"/>
  <c r="V62" i="14611"/>
  <c r="N77" i="14611"/>
  <c r="T43" i="14611"/>
  <c r="X96" i="14611"/>
  <c r="G50" i="14611"/>
  <c r="M102" i="14611"/>
  <c r="H83" i="14611"/>
  <c r="V80" i="14611"/>
  <c r="B98" i="14611"/>
  <c r="U97" i="14611"/>
  <c r="AA57" i="14611"/>
  <c r="J37" i="14611"/>
  <c r="W84" i="14611"/>
  <c r="O59" i="14611"/>
  <c r="G57" i="14611"/>
  <c r="G68" i="14611"/>
  <c r="L44" i="14611"/>
  <c r="AA54" i="14611"/>
  <c r="Y75" i="14611"/>
  <c r="X82" i="14611"/>
  <c r="G89" i="14611"/>
  <c r="I59" i="14611"/>
  <c r="E53" i="14611"/>
  <c r="N86" i="14611"/>
  <c r="A54" i="14611"/>
  <c r="I23" i="14611"/>
  <c r="A60" i="14611"/>
  <c r="J79" i="14611"/>
  <c r="D46" i="14611"/>
  <c r="E100" i="14611"/>
  <c r="A4" i="14611"/>
  <c r="Y52" i="14611"/>
  <c r="D19" i="14611"/>
  <c r="AA15" i="14611"/>
  <c r="N54" i="14611"/>
  <c r="Z43" i="14611"/>
  <c r="A100" i="14611"/>
  <c r="R15" i="14611"/>
  <c r="H94" i="14611"/>
  <c r="I19" i="14611"/>
  <c r="U90" i="14611"/>
  <c r="Z35" i="14611"/>
  <c r="O85" i="14611"/>
  <c r="B19" i="14611"/>
  <c r="P58" i="14611"/>
  <c r="AB66" i="14611"/>
  <c r="X58" i="14611"/>
  <c r="L35" i="14611"/>
  <c r="O52" i="14611"/>
  <c r="T56" i="14611"/>
  <c r="C5" i="14611"/>
  <c r="N7" i="14611"/>
  <c r="L55" i="14611"/>
  <c r="D31" i="14611"/>
  <c r="X5" i="14611"/>
  <c r="F92" i="14611"/>
  <c r="G100" i="14611"/>
  <c r="D37" i="14611"/>
  <c r="B25" i="14611"/>
  <c r="N80" i="14611"/>
  <c r="K15" i="14611"/>
  <c r="O27" i="14611"/>
  <c r="V82" i="14611"/>
  <c r="U101" i="14611"/>
  <c r="S82" i="14611"/>
  <c r="AB46" i="14611"/>
  <c r="A48" i="14611"/>
  <c r="K45" i="14611"/>
  <c r="A43" i="14611"/>
  <c r="K57" i="14611"/>
  <c r="Z28" i="14611"/>
  <c r="U8" i="14611"/>
  <c r="AB72" i="14611"/>
  <c r="D53" i="14611"/>
  <c r="Z99" i="14611"/>
  <c r="H39" i="14611"/>
  <c r="S13" i="14611"/>
  <c r="P35" i="14611"/>
  <c r="R20" i="14611"/>
  <c r="R99" i="14611"/>
  <c r="U67" i="14611"/>
  <c r="K7" i="14611"/>
  <c r="U46" i="14611"/>
  <c r="Y23" i="14611"/>
  <c r="I99" i="14611"/>
  <c r="V98" i="14611"/>
  <c r="K85" i="14611"/>
  <c r="M54" i="14611"/>
  <c r="P96" i="14611"/>
  <c r="F66" i="14611"/>
  <c r="O11" i="14611"/>
  <c r="U64" i="14611"/>
  <c r="C64" i="14611"/>
  <c r="E24" i="14611"/>
  <c r="I58" i="14611"/>
  <c r="F12" i="14611"/>
  <c r="AA53" i="14611"/>
  <c r="G65" i="14611"/>
  <c r="Q94" i="14611"/>
  <c r="P49" i="14611"/>
  <c r="A69" i="14611"/>
  <c r="I93" i="14611"/>
  <c r="U44" i="14611"/>
  <c r="L7" i="14611"/>
  <c r="X97" i="14611"/>
  <c r="T10" i="14611"/>
  <c r="R9" i="14611"/>
  <c r="K70" i="14611"/>
  <c r="H45" i="14611"/>
  <c r="Z69" i="14611"/>
  <c r="B85" i="14611"/>
  <c r="L84" i="14611"/>
  <c r="AB75" i="14611"/>
  <c r="F19" i="14611"/>
  <c r="C3" i="14611"/>
  <c r="AA40" i="14611"/>
  <c r="L47" i="14611"/>
  <c r="A86" i="14611"/>
  <c r="X54" i="14611"/>
  <c r="K39" i="14611"/>
  <c r="T93" i="14611"/>
  <c r="AA24" i="14611"/>
  <c r="P82" i="14611"/>
  <c r="W90" i="14611"/>
  <c r="V7" i="14611"/>
  <c r="V99" i="14611"/>
  <c r="R7" i="14611"/>
  <c r="L18" i="14611"/>
  <c r="B29" i="14611"/>
  <c r="D83" i="14611"/>
  <c r="Y82" i="14611"/>
  <c r="K83" i="14611"/>
  <c r="X14" i="14611"/>
  <c r="AA55" i="14611"/>
  <c r="X50" i="14611"/>
  <c r="C19" i="14611"/>
  <c r="J26" i="14611"/>
  <c r="N20" i="14611"/>
  <c r="P21" i="14611"/>
  <c r="R54" i="14611"/>
  <c r="S96" i="14611"/>
  <c r="B68" i="14611"/>
  <c r="F34" i="14611"/>
  <c r="AB24" i="14611"/>
  <c r="AB20" i="14611"/>
  <c r="B71" i="14611"/>
  <c r="G77" i="14611"/>
  <c r="I90" i="14611"/>
  <c r="V71" i="14611"/>
  <c r="E5" i="14611"/>
  <c r="S59" i="14611"/>
  <c r="P52" i="14611"/>
  <c r="N87" i="14611"/>
  <c r="J43" i="14611"/>
  <c r="L65" i="14611"/>
  <c r="W69" i="14611"/>
  <c r="X83" i="14611"/>
  <c r="Y22" i="14611"/>
  <c r="P73" i="14611"/>
  <c r="M93" i="14611"/>
  <c r="N90" i="14611"/>
  <c r="H98" i="14611"/>
  <c r="R6" i="14611"/>
  <c r="AB77" i="14611"/>
  <c r="D24" i="14611"/>
  <c r="K47" i="14611"/>
  <c r="J90" i="14611"/>
  <c r="V27" i="14611"/>
  <c r="G58" i="14611"/>
  <c r="AA59" i="14611"/>
  <c r="C33" i="14611"/>
  <c r="B27" i="14611"/>
  <c r="L75" i="14611"/>
  <c r="Z70" i="14611"/>
  <c r="Q97" i="14611"/>
  <c r="R69" i="14611"/>
  <c r="Z61" i="14611"/>
  <c r="Q67" i="14611"/>
  <c r="B102" i="14611"/>
  <c r="V39" i="14611"/>
  <c r="J93" i="14611"/>
  <c r="I64" i="14611"/>
  <c r="T47" i="14611"/>
  <c r="AA68" i="14611"/>
  <c r="U63" i="14611"/>
  <c r="F50" i="14611"/>
  <c r="G28" i="14611"/>
  <c r="AB65" i="14611"/>
  <c r="U93" i="14611"/>
  <c r="S9" i="14611"/>
  <c r="A92" i="14611"/>
  <c r="AA65" i="14611"/>
  <c r="Z77" i="14611"/>
  <c r="I75" i="14611"/>
  <c r="L81" i="14611"/>
  <c r="H22" i="14611"/>
  <c r="D80" i="14611"/>
  <c r="P15" i="14611"/>
  <c r="R62" i="14611"/>
  <c r="AB42" i="14611"/>
  <c r="T69" i="14611"/>
  <c r="G67" i="14611"/>
  <c r="S11" i="14611"/>
  <c r="Z89" i="14611"/>
  <c r="H81" i="14611"/>
  <c r="J87" i="14611"/>
  <c r="N26" i="14611"/>
  <c r="J80" i="14611"/>
  <c r="W53" i="14611"/>
  <c r="S53" i="14611"/>
  <c r="A11" i="14611"/>
  <c r="M52" i="14611"/>
  <c r="O64" i="14611"/>
  <c r="U95" i="14611"/>
  <c r="A94" i="14611"/>
  <c r="M56" i="14611"/>
  <c r="M3" i="14611"/>
  <c r="A3" i="14611"/>
  <c r="A1" i="2"/>
  <c r="H35" i="14611"/>
  <c r="L73" i="14611"/>
  <c r="F3" i="14611"/>
  <c r="M14" i="14611"/>
  <c r="E64" i="14611"/>
  <c r="T79" i="14611"/>
  <c r="T36" i="14611"/>
  <c r="C59" i="14611"/>
  <c r="Y56" i="14611"/>
  <c r="O36" i="14611"/>
  <c r="O89" i="14611"/>
  <c r="D49" i="14611"/>
  <c r="S32" i="14611"/>
  <c r="Q100" i="14611"/>
  <c r="AA64" i="14611"/>
  <c r="O5" i="14611"/>
  <c r="Y53" i="14611"/>
  <c r="D62" i="14611"/>
  <c r="AC64" i="14611" l="1"/>
  <c r="AD59" i="14611"/>
  <c r="AE59" i="14611" s="1"/>
  <c r="AF59" i="14611" s="1"/>
  <c r="AF6" i="2"/>
  <c r="A7" i="2"/>
  <c r="AP3" i="14611"/>
  <c r="AP94" i="14611"/>
  <c r="AP11" i="14611"/>
  <c r="AC65" i="14611"/>
  <c r="AP92" i="14611"/>
  <c r="AC68" i="14611"/>
  <c r="AD33" i="14611"/>
  <c r="AE33" i="14611" s="1"/>
  <c r="AF33" i="14611" s="1"/>
  <c r="AC59" i="14611"/>
  <c r="AD19" i="14611"/>
  <c r="AE19" i="14611" s="1"/>
  <c r="AF19" i="14611" s="1"/>
  <c r="AC55" i="14611"/>
  <c r="AC24" i="14611"/>
  <c r="AP86" i="14611"/>
  <c r="AC40" i="14611"/>
  <c r="AD3" i="14611"/>
  <c r="AE3" i="14611" s="1"/>
  <c r="AF3" i="14611" s="1"/>
  <c r="AP69" i="14611"/>
  <c r="AC53" i="14611"/>
  <c r="AD64" i="14611"/>
  <c r="AE64" i="14611" s="1"/>
  <c r="AF64" i="14611" s="1"/>
  <c r="AP43" i="14611"/>
  <c r="AP48" i="14611"/>
  <c r="AD5" i="14611"/>
  <c r="AE5" i="14611" s="1"/>
  <c r="AF5" i="14611" s="1"/>
  <c r="AP100" i="14611"/>
  <c r="AC15" i="14611"/>
  <c r="AP4" i="14611"/>
  <c r="AP60" i="14611"/>
  <c r="AP54" i="14611"/>
  <c r="AC54" i="14611"/>
  <c r="AC57" i="14611"/>
  <c r="AC102" i="14611"/>
  <c r="AC8" i="14611"/>
  <c r="AC91" i="14611"/>
  <c r="AC47" i="14611"/>
  <c r="AD63" i="14611"/>
  <c r="AE63" i="14611" s="1"/>
  <c r="AF63" i="14611" s="1"/>
  <c r="AD93" i="14611"/>
  <c r="AE93" i="14611" s="1"/>
  <c r="AF93" i="14611" s="1"/>
  <c r="AD77" i="14611"/>
  <c r="AE77" i="14611" s="1"/>
  <c r="AF77" i="14611" s="1"/>
  <c r="AC35" i="14611"/>
  <c r="AC52" i="14611"/>
  <c r="AC11" i="14611"/>
  <c r="AP33" i="14611"/>
  <c r="AC96" i="14611"/>
  <c r="AC97" i="14611"/>
  <c r="AP81" i="14611"/>
  <c r="AC63" i="14611"/>
  <c r="AG63" i="14611" s="1"/>
  <c r="AD91" i="14611"/>
  <c r="AE91" i="14611" s="1"/>
  <c r="AF91" i="14611" s="1"/>
  <c r="AP67" i="14611"/>
  <c r="AP85" i="14611"/>
  <c r="AD25" i="14611"/>
  <c r="AE25" i="14611" s="1"/>
  <c r="AF25" i="14611" s="1"/>
  <c r="AD9" i="14611"/>
  <c r="AE9" i="14611" s="1"/>
  <c r="AF9" i="14611" s="1"/>
  <c r="AP99" i="14611"/>
  <c r="AP12" i="14611"/>
  <c r="AD6" i="14611"/>
  <c r="AE6" i="14611" s="1"/>
  <c r="AF6" i="14611" s="1"/>
  <c r="AD36" i="14611"/>
  <c r="AE36" i="14611" s="1"/>
  <c r="AF36" i="14611" s="1"/>
  <c r="AC29" i="14611"/>
  <c r="AP50" i="14611"/>
  <c r="AD102" i="14611"/>
  <c r="AE102" i="14611" s="1"/>
  <c r="AF102" i="14611" s="1"/>
  <c r="AC94" i="14611"/>
  <c r="AP96" i="14611"/>
  <c r="AD44" i="14611"/>
  <c r="AE44" i="14611" s="1"/>
  <c r="AF44" i="14611" s="1"/>
  <c r="AP95" i="14611"/>
  <c r="AD81" i="14611"/>
  <c r="AE81" i="14611" s="1"/>
  <c r="AF81" i="14611" s="1"/>
  <c r="AP97" i="14611"/>
  <c r="AP102" i="14611"/>
  <c r="AC18" i="14611"/>
  <c r="AC6" i="14611"/>
  <c r="AG6" i="14611" s="1"/>
  <c r="AL6" i="14611" s="1"/>
  <c r="AP76" i="14611"/>
  <c r="AP51" i="14611"/>
  <c r="AD85" i="14611"/>
  <c r="AE85" i="14611" s="1"/>
  <c r="AF85" i="14611" s="1"/>
  <c r="AP20" i="14611"/>
  <c r="AC90" i="14611"/>
  <c r="AP47" i="14611"/>
  <c r="AD11" i="14611"/>
  <c r="AE11" i="14611" s="1"/>
  <c r="AF11" i="14611" s="1"/>
  <c r="AC49" i="14611"/>
  <c r="AP26" i="14611"/>
  <c r="AD47" i="14611"/>
  <c r="AE47" i="14611" s="1"/>
  <c r="AF47" i="14611" s="1"/>
  <c r="AD24" i="14611"/>
  <c r="AE24" i="14611" s="1"/>
  <c r="AF24" i="14611" s="1"/>
  <c r="AP34" i="14611"/>
  <c r="AP70" i="14611"/>
  <c r="AD16" i="14611"/>
  <c r="AE16" i="14611" s="1"/>
  <c r="AF16" i="14611" s="1"/>
  <c r="AP25" i="14611"/>
  <c r="P9" i="14600"/>
  <c r="AP64" i="14611"/>
  <c r="AD70" i="14611"/>
  <c r="AE70" i="14611" s="1"/>
  <c r="AF70" i="14611" s="1"/>
  <c r="AP45" i="14611"/>
  <c r="AC100" i="14611"/>
  <c r="AD52" i="14611"/>
  <c r="AE52" i="14611" s="1"/>
  <c r="AF52" i="14611" s="1"/>
  <c r="AC31" i="14611"/>
  <c r="AP59" i="14611"/>
  <c r="AD51" i="14611"/>
  <c r="AE51" i="14611" s="1"/>
  <c r="AF51" i="14611" s="1"/>
  <c r="AD86" i="14611"/>
  <c r="AE86" i="14611" s="1"/>
  <c r="AF86" i="14611" s="1"/>
  <c r="AP73" i="14611"/>
  <c r="AD101" i="14611"/>
  <c r="AE101" i="14611" s="1"/>
  <c r="AF101" i="14611" s="1"/>
  <c r="AC61" i="14611"/>
  <c r="AP101" i="14611"/>
  <c r="AC69" i="14611"/>
  <c r="AP87" i="14611"/>
  <c r="AP79" i="14611"/>
  <c r="AP89" i="14611"/>
  <c r="AD10" i="14611"/>
  <c r="AE10" i="14611" s="1"/>
  <c r="AF10" i="14611" s="1"/>
  <c r="AP9" i="14611"/>
  <c r="AD31" i="14611"/>
  <c r="AE31" i="14611" s="1"/>
  <c r="AF31" i="14611" s="1"/>
  <c r="AP42" i="14611"/>
  <c r="AP35" i="14611"/>
  <c r="AD79" i="14611"/>
  <c r="AE79" i="14611" s="1"/>
  <c r="AF79" i="14611" s="1"/>
  <c r="AP55" i="14611"/>
  <c r="AP78" i="14611"/>
  <c r="AP74" i="14611"/>
  <c r="AD84" i="14611"/>
  <c r="AE84" i="14611" s="1"/>
  <c r="AF84" i="14611" s="1"/>
  <c r="AP62" i="14611"/>
  <c r="AC99" i="14611"/>
  <c r="AC98" i="14611"/>
  <c r="AP22" i="14611"/>
  <c r="AP88" i="14611"/>
  <c r="AD22" i="14611"/>
  <c r="AE22" i="14611" s="1"/>
  <c r="AF22" i="14611" s="1"/>
  <c r="AP61" i="14611"/>
  <c r="AD30" i="14611"/>
  <c r="AE30" i="14611" s="1"/>
  <c r="AF30" i="14611" s="1"/>
  <c r="AD8" i="14611"/>
  <c r="AE8" i="14611" s="1"/>
  <c r="AF8" i="14611" s="1"/>
  <c r="AD89" i="14611"/>
  <c r="AE89" i="14611" s="1"/>
  <c r="AF89" i="14611" s="1"/>
  <c r="AP18" i="14611"/>
  <c r="AP63" i="14611"/>
  <c r="AC20" i="14611"/>
  <c r="AC14" i="14611"/>
  <c r="AD60" i="14611"/>
  <c r="AE60" i="14611" s="1"/>
  <c r="AF60" i="14611" s="1"/>
  <c r="AD12" i="14611"/>
  <c r="AE12" i="14611" s="1"/>
  <c r="AF12" i="14611" s="1"/>
  <c r="AP7" i="14611"/>
  <c r="AP21" i="14611"/>
  <c r="AP68" i="14611"/>
  <c r="AP28" i="14611"/>
  <c r="AC46" i="14611"/>
  <c r="AP98" i="14611"/>
  <c r="AC76" i="14611"/>
  <c r="AC93" i="14611"/>
  <c r="AD67" i="14611"/>
  <c r="AE67" i="14611" s="1"/>
  <c r="AF67" i="14611" s="1"/>
  <c r="AC86" i="14611"/>
  <c r="AG86" i="14611" s="1"/>
  <c r="AP71" i="14611"/>
  <c r="AC44" i="14611"/>
  <c r="AG44" i="14611" s="1"/>
  <c r="AD88" i="14611"/>
  <c r="AE88" i="14611" s="1"/>
  <c r="AF88" i="14611" s="1"/>
  <c r="AD54" i="14611"/>
  <c r="AE54" i="14611" s="1"/>
  <c r="AF54" i="14611" s="1"/>
  <c r="AD20" i="14611"/>
  <c r="AE20" i="14611" s="1"/>
  <c r="AF20" i="14611" s="1"/>
  <c r="AC81" i="14611"/>
  <c r="AG81" i="14611" s="1"/>
  <c r="AC58" i="14611"/>
  <c r="AC82" i="14611"/>
  <c r="AC30" i="14611"/>
  <c r="AD96" i="14611"/>
  <c r="AE96" i="14611" s="1"/>
  <c r="AF96" i="14611" s="1"/>
  <c r="AP52" i="14611"/>
  <c r="AD94" i="14611"/>
  <c r="AE94" i="14611" s="1"/>
  <c r="AF94" i="14611" s="1"/>
  <c r="AP72" i="14611"/>
  <c r="AC3" i="14611"/>
  <c r="AP82" i="14611"/>
  <c r="AC51" i="14611"/>
  <c r="AG51" i="14611" s="1"/>
  <c r="AP46" i="14611"/>
  <c r="AD41" i="14611"/>
  <c r="AE41" i="14611" s="1"/>
  <c r="AF41" i="14611" s="1"/>
  <c r="AC22" i="14611"/>
  <c r="AG22" i="14611" s="1"/>
  <c r="AD92" i="14611"/>
  <c r="AE92" i="14611" s="1"/>
  <c r="AF92" i="14611" s="1"/>
  <c r="AC62" i="14611"/>
  <c r="AP65" i="14611"/>
  <c r="AD15" i="14611"/>
  <c r="AE15" i="14611" s="1"/>
  <c r="AF15" i="14611" s="1"/>
  <c r="AC85" i="14611"/>
  <c r="AP23" i="14611"/>
  <c r="AP84" i="14611"/>
  <c r="AP83" i="14611"/>
  <c r="AP8" i="14611"/>
  <c r="AD32" i="14611"/>
  <c r="AE32" i="14611" s="1"/>
  <c r="AF32" i="14611" s="1"/>
  <c r="AP29" i="14611"/>
  <c r="AD45" i="14611"/>
  <c r="AE45" i="14611" s="1"/>
  <c r="AF45" i="14611" s="1"/>
  <c r="AD27" i="14611"/>
  <c r="AE27" i="14611" s="1"/>
  <c r="AF27" i="14611" s="1"/>
  <c r="AC70" i="14611"/>
  <c r="AG70" i="14611" s="1"/>
  <c r="AD100" i="14611"/>
  <c r="AE100" i="14611" s="1"/>
  <c r="AF100" i="14611" s="1"/>
  <c r="AD28" i="14611"/>
  <c r="AE28" i="14611" s="1"/>
  <c r="AF28" i="14611" s="1"/>
  <c r="AD71" i="14611"/>
  <c r="AE71" i="14611" s="1"/>
  <c r="AF71" i="14611" s="1"/>
  <c r="AC10" i="14611"/>
  <c r="AG10" i="14611" s="1"/>
  <c r="AD69" i="14611"/>
  <c r="AE69" i="14611" s="1"/>
  <c r="AF69" i="14611" s="1"/>
  <c r="AD76" i="14611"/>
  <c r="AE76" i="14611" s="1"/>
  <c r="AF76" i="14611" s="1"/>
  <c r="AP5" i="14611"/>
  <c r="AC88" i="14611"/>
  <c r="AG88" i="14611" s="1"/>
  <c r="AC41" i="14611"/>
  <c r="AD56" i="14611"/>
  <c r="AE56" i="14611" s="1"/>
  <c r="AF56" i="14611" s="1"/>
  <c r="AP14" i="14611"/>
  <c r="AC19" i="14611"/>
  <c r="AG19" i="14611" s="1"/>
  <c r="AC101" i="14611"/>
  <c r="AG101" i="14611" s="1"/>
  <c r="AP56" i="14611"/>
  <c r="AP10" i="14611"/>
  <c r="AC83" i="14611"/>
  <c r="AD65" i="14611"/>
  <c r="AE65" i="14611" s="1"/>
  <c r="AF65" i="14611" s="1"/>
  <c r="AD50" i="14611"/>
  <c r="AE50" i="14611" s="1"/>
  <c r="AF50" i="14611" s="1"/>
  <c r="AD17" i="14611"/>
  <c r="AE17" i="14611" s="1"/>
  <c r="AF17" i="14611" s="1"/>
  <c r="AC78" i="14611"/>
  <c r="AP90" i="14611"/>
  <c r="AC56" i="14611"/>
  <c r="AP15" i="14611"/>
  <c r="AC38" i="14611"/>
  <c r="AP6" i="14611"/>
  <c r="AP41" i="14611"/>
  <c r="AD38" i="14611"/>
  <c r="AE38" i="14611" s="1"/>
  <c r="AF38" i="14611" s="1"/>
  <c r="AD75" i="14611"/>
  <c r="AE75" i="14611" s="1"/>
  <c r="AF75" i="14611" s="1"/>
  <c r="AD74" i="14611"/>
  <c r="AE74" i="14611" s="1"/>
  <c r="AF74" i="14611" s="1"/>
  <c r="AD55" i="14611"/>
  <c r="AE55" i="14611" s="1"/>
  <c r="AF55" i="14611" s="1"/>
  <c r="B13" i="14600"/>
  <c r="B11" i="14600"/>
  <c r="B7" i="14600"/>
  <c r="B12" i="14600"/>
  <c r="B10" i="14600"/>
  <c r="B14" i="14600"/>
  <c r="AP17" i="14611"/>
  <c r="AP66" i="14611"/>
  <c r="AP40" i="14611"/>
  <c r="AC36" i="14611"/>
  <c r="AC32" i="14611"/>
  <c r="AG32" i="14611" s="1"/>
  <c r="AP38" i="14611"/>
  <c r="AD73" i="14611"/>
  <c r="AE73" i="14611" s="1"/>
  <c r="AF73" i="14611" s="1"/>
  <c r="AC77" i="14611"/>
  <c r="AG77" i="14611" s="1"/>
  <c r="AP53" i="14611"/>
  <c r="AC73" i="14611"/>
  <c r="AD26" i="14611"/>
  <c r="AE26" i="14611" s="1"/>
  <c r="AF26" i="14611" s="1"/>
  <c r="AC12" i="14611"/>
  <c r="AG12" i="14611" s="1"/>
  <c r="AC48" i="14611"/>
  <c r="AP37" i="14611"/>
  <c r="AC26" i="14611"/>
  <c r="AG26" i="14611" s="1"/>
  <c r="AP80" i="14611"/>
  <c r="AD87" i="14611"/>
  <c r="AE87" i="14611" s="1"/>
  <c r="AF87" i="14611" s="1"/>
  <c r="AP30" i="14611"/>
  <c r="AP44" i="14611"/>
  <c r="AP49" i="14611"/>
  <c r="AD37" i="14611"/>
  <c r="AE37" i="14611" s="1"/>
  <c r="AF37" i="14611" s="1"/>
  <c r="AC37" i="14611"/>
  <c r="AC27" i="14611"/>
  <c r="AG27" i="14611" s="1"/>
  <c r="AC79" i="14611"/>
  <c r="AG79" i="14611" s="1"/>
  <c r="AD23" i="14611"/>
  <c r="AE23" i="14611" s="1"/>
  <c r="AF23" i="14611" s="1"/>
  <c r="AD58" i="14611"/>
  <c r="AE58" i="14611" s="1"/>
  <c r="AF58" i="14611" s="1"/>
  <c r="AD13" i="14611"/>
  <c r="AE13" i="14611" s="1"/>
  <c r="AF13" i="14611" s="1"/>
  <c r="AD82" i="14611"/>
  <c r="AE82" i="14611" s="1"/>
  <c r="AF82" i="14611" s="1"/>
  <c r="AR56" i="2"/>
  <c r="AR24" i="2"/>
  <c r="AC72" i="14611"/>
  <c r="AD72" i="14611"/>
  <c r="AE72" i="14611" s="1"/>
  <c r="AF72" i="14611" s="1"/>
  <c r="AD95" i="14611"/>
  <c r="AE95" i="14611" s="1"/>
  <c r="AF95" i="14611" s="1"/>
  <c r="AP32" i="14611"/>
  <c r="AP24" i="14611"/>
  <c r="AD97" i="14611"/>
  <c r="AE97" i="14611" s="1"/>
  <c r="AF97" i="14611" s="1"/>
  <c r="AP39" i="14611"/>
  <c r="AC13" i="14611"/>
  <c r="AC25" i="14611"/>
  <c r="AG25" i="14611" s="1"/>
  <c r="AP93" i="14611"/>
  <c r="AD46" i="14611"/>
  <c r="AE46" i="14611" s="1"/>
  <c r="AF46" i="14611" s="1"/>
  <c r="AR15" i="2"/>
  <c r="AR44" i="2"/>
  <c r="AD99" i="14611"/>
  <c r="AE99" i="14611" s="1"/>
  <c r="AF99" i="14611" s="1"/>
  <c r="AP57" i="14611"/>
  <c r="AP31" i="14611"/>
  <c r="AR53" i="2"/>
  <c r="AC89" i="14611"/>
  <c r="AG89" i="14611" s="1"/>
  <c r="AP16" i="14611"/>
  <c r="AR21" i="2"/>
  <c r="AP75" i="14611"/>
  <c r="AD90" i="14611"/>
  <c r="AE90" i="14611" s="1"/>
  <c r="AF90" i="14611" s="1"/>
  <c r="AC50" i="14611"/>
  <c r="AG50" i="14611" s="1"/>
  <c r="AL50" i="14611" s="1"/>
  <c r="AD62" i="14611"/>
  <c r="AE62" i="14611" s="1"/>
  <c r="AF62" i="14611" s="1"/>
  <c r="AC84" i="14611"/>
  <c r="AG84" i="14611" s="1"/>
  <c r="AO84" i="14611" s="1"/>
  <c r="AC7" i="14611"/>
  <c r="AC23" i="14611"/>
  <c r="AC43" i="14611"/>
  <c r="AR26" i="2"/>
  <c r="AC28" i="14611"/>
  <c r="AG28" i="14611" s="1"/>
  <c r="AC74" i="14611"/>
  <c r="AG74" i="14611" s="1"/>
  <c r="AC75" i="14611"/>
  <c r="AG75" i="14611" s="1"/>
  <c r="AC33" i="14611"/>
  <c r="AG33" i="14611" s="1"/>
  <c r="AD80" i="14611"/>
  <c r="AE80" i="14611" s="1"/>
  <c r="AF80" i="14611" s="1"/>
  <c r="AR49" i="2"/>
  <c r="AR11" i="2"/>
  <c r="AP36" i="14611"/>
  <c r="AD21" i="14611"/>
  <c r="AE21" i="14611" s="1"/>
  <c r="AF21" i="14611" s="1"/>
  <c r="AR46" i="2"/>
  <c r="AD66" i="14611"/>
  <c r="AE66" i="14611" s="1"/>
  <c r="AF66" i="14611" s="1"/>
  <c r="AD57" i="14611"/>
  <c r="AE57" i="14611" s="1"/>
  <c r="AF57" i="14611" s="1"/>
  <c r="AC92" i="14611"/>
  <c r="AG92" i="14611" s="1"/>
  <c r="AC66" i="14611"/>
  <c r="AG66" i="14611" s="1"/>
  <c r="AP91" i="14611"/>
  <c r="AP77" i="14611"/>
  <c r="AD4" i="14611"/>
  <c r="AE4" i="14611" s="1"/>
  <c r="AF4" i="14611" s="1"/>
  <c r="AD40" i="14611"/>
  <c r="AE40" i="14611" s="1"/>
  <c r="AF40" i="14611" s="1"/>
  <c r="AR17" i="2"/>
  <c r="AD48" i="14611"/>
  <c r="AE48" i="14611" s="1"/>
  <c r="AF48" i="14611" s="1"/>
  <c r="AD78" i="14611"/>
  <c r="AE78" i="14611" s="1"/>
  <c r="AF78" i="14611" s="1"/>
  <c r="AR48" i="2"/>
  <c r="AR13" i="2"/>
  <c r="AR50" i="2"/>
  <c r="AR51" i="2"/>
  <c r="AR41" i="2"/>
  <c r="AR54" i="2"/>
  <c r="AD83" i="14611"/>
  <c r="AE83" i="14611" s="1"/>
  <c r="AF83" i="14611" s="1"/>
  <c r="AR10" i="2"/>
  <c r="AR42" i="2"/>
  <c r="AT42" i="2" s="1"/>
  <c r="AP13" i="14611"/>
  <c r="AC21" i="14611"/>
  <c r="AC87" i="14611"/>
  <c r="AG87" i="14611" s="1"/>
  <c r="AL87" i="14611" s="1"/>
  <c r="AP58" i="14611"/>
  <c r="AC5" i="14611"/>
  <c r="AG5" i="14611" s="1"/>
  <c r="AR47" i="2"/>
  <c r="AD34" i="14611"/>
  <c r="AE34" i="14611" s="1"/>
  <c r="AF34" i="14611" s="1"/>
  <c r="AD53" i="14611"/>
  <c r="AE53" i="14611" s="1"/>
  <c r="AF53" i="14611" s="1"/>
  <c r="AC80" i="14611"/>
  <c r="AG80" i="14611" s="1"/>
  <c r="AR16" i="2"/>
  <c r="AC95" i="14611"/>
  <c r="AG95" i="14611" s="1"/>
  <c r="AI95" i="14611" s="1"/>
  <c r="AD98" i="14611"/>
  <c r="AE98" i="14611" s="1"/>
  <c r="AF98" i="14611" s="1"/>
  <c r="AC34" i="14611"/>
  <c r="AP19" i="14611"/>
  <c r="AD7" i="14611"/>
  <c r="AE7" i="14611" s="1"/>
  <c r="AF7" i="14611" s="1"/>
  <c r="AC67" i="14611"/>
  <c r="AG67" i="14611" s="1"/>
  <c r="AJ67" i="14611" s="1"/>
  <c r="AR20" i="2"/>
  <c r="AR55" i="2"/>
  <c r="AC16" i="14611"/>
  <c r="AG16" i="14611" s="1"/>
  <c r="AD18" i="14611"/>
  <c r="AE18" i="14611" s="1"/>
  <c r="AF18" i="14611" s="1"/>
  <c r="AR12" i="2"/>
  <c r="AR45" i="2"/>
  <c r="AD39" i="14611"/>
  <c r="AE39" i="14611" s="1"/>
  <c r="AF39" i="14611" s="1"/>
  <c r="AC71" i="14611"/>
  <c r="AG71" i="14611" s="1"/>
  <c r="AK71" i="14611" s="1"/>
  <c r="AC60" i="14611"/>
  <c r="AC9" i="14611"/>
  <c r="AC17" i="14611"/>
  <c r="AD14" i="14611"/>
  <c r="AE14" i="14611" s="1"/>
  <c r="AF14" i="14611" s="1"/>
  <c r="AD29" i="14611"/>
  <c r="AE29" i="14611" s="1"/>
  <c r="AF29" i="14611" s="1"/>
  <c r="AD49" i="14611"/>
  <c r="AE49" i="14611" s="1"/>
  <c r="AF49" i="14611" s="1"/>
  <c r="AC4" i="14611"/>
  <c r="AG4" i="14611" s="1"/>
  <c r="AD35" i="14611"/>
  <c r="AE35" i="14611" s="1"/>
  <c r="AF35" i="14611" s="1"/>
  <c r="AR52" i="2"/>
  <c r="AR19" i="2"/>
  <c r="AC42" i="14611"/>
  <c r="AR22" i="2"/>
  <c r="AR14" i="2"/>
  <c r="AD68" i="14611"/>
  <c r="AE68" i="14611" s="1"/>
  <c r="AF68" i="14611" s="1"/>
  <c r="AR18" i="2"/>
  <c r="AT18" i="2" s="1"/>
  <c r="AP27" i="14611"/>
  <c r="AC39" i="14611"/>
  <c r="AD43" i="14611"/>
  <c r="AE43" i="14611" s="1"/>
  <c r="AF43" i="14611" s="1"/>
  <c r="AC45" i="14611"/>
  <c r="AG45" i="14611" s="1"/>
  <c r="AN45" i="14611" s="1"/>
  <c r="AR43" i="2"/>
  <c r="AD61" i="14611"/>
  <c r="AE61" i="14611" s="1"/>
  <c r="AF61" i="14611" s="1"/>
  <c r="AD42" i="14611"/>
  <c r="AE42" i="14611" s="1"/>
  <c r="AF42" i="14611" s="1"/>
  <c r="AN12" i="14611"/>
  <c r="AI12" i="14611"/>
  <c r="AK75" i="14611"/>
  <c r="AN75" i="14611"/>
  <c r="AJ10" i="14611"/>
  <c r="AI50" i="14611"/>
  <c r="AK95" i="14611"/>
  <c r="AH5" i="14611"/>
  <c r="AL5" i="14611"/>
  <c r="AN5" i="14611"/>
  <c r="AO63" i="14611"/>
  <c r="AK63" i="14611"/>
  <c r="AJ5" i="14611"/>
  <c r="AG17" i="14611"/>
  <c r="AG36" i="14611"/>
  <c r="AI36" i="14611" s="1"/>
  <c r="AN50" i="14611"/>
  <c r="AN81" i="14611"/>
  <c r="AM5" i="14611"/>
  <c r="AK5" i="14611"/>
  <c r="AJ63" i="14611"/>
  <c r="AI63" i="14611"/>
  <c r="AG9" i="14611"/>
  <c r="AG60" i="14611"/>
  <c r="AI60" i="14611" s="1"/>
  <c r="AG93" i="14611"/>
  <c r="AG56" i="14611"/>
  <c r="AM45" i="14611"/>
  <c r="AJ75" i="14611"/>
  <c r="AL75" i="14611"/>
  <c r="AN95" i="14611"/>
  <c r="AO50" i="14611"/>
  <c r="AH50" i="14611"/>
  <c r="AG29" i="14611"/>
  <c r="AJ29" i="14611" s="1"/>
  <c r="AI74" i="14611"/>
  <c r="AH75" i="14611"/>
  <c r="AM50" i="14611"/>
  <c r="AM81" i="14611"/>
  <c r="AI75" i="14611"/>
  <c r="AJ50" i="14611"/>
  <c r="AK50" i="14611"/>
  <c r="AL95" i="14611"/>
  <c r="AJ81" i="14611"/>
  <c r="AH95" i="14611"/>
  <c r="AG62" i="14611"/>
  <c r="AN62" i="14611" s="1"/>
  <c r="AG99" i="14611"/>
  <c r="AG90" i="14611"/>
  <c r="AL63" i="14611"/>
  <c r="AG23" i="14611"/>
  <c r="AI23" i="14611" s="1"/>
  <c r="AG21" i="14611"/>
  <c r="AG85" i="14611"/>
  <c r="AG52" i="14611"/>
  <c r="AT13" i="2"/>
  <c r="AT24" i="2"/>
  <c r="AT56" i="2"/>
  <c r="AT10" i="2"/>
  <c r="AT41" i="2"/>
  <c r="AK33" i="14611"/>
  <c r="AM33" i="14611"/>
  <c r="AL33" i="14611"/>
  <c r="AH33" i="14611"/>
  <c r="AI33" i="14611"/>
  <c r="AG38" i="14611"/>
  <c r="AG83" i="14611"/>
  <c r="AT45" i="2"/>
  <c r="AT12" i="2"/>
  <c r="AT55" i="2"/>
  <c r="AT53" i="2"/>
  <c r="AG13" i="14611"/>
  <c r="AG41" i="14611"/>
  <c r="AG91" i="14611"/>
  <c r="AG34" i="14611"/>
  <c r="AT43" i="2"/>
  <c r="AJ60" i="14611"/>
  <c r="AT51" i="2"/>
  <c r="AT17" i="2"/>
  <c r="AT21" i="2"/>
  <c r="AG72" i="14611"/>
  <c r="AG69" i="14611"/>
  <c r="AG47" i="14611"/>
  <c r="AG68" i="14611"/>
  <c r="AG100" i="14611"/>
  <c r="AT44" i="2"/>
  <c r="AT14" i="2"/>
  <c r="AT11" i="2"/>
  <c r="AT52" i="2"/>
  <c r="AF54" i="2"/>
  <c r="AT54" i="2"/>
  <c r="AN25" i="14611"/>
  <c r="AL25" i="14611"/>
  <c r="AO25" i="14611"/>
  <c r="AH25" i="14611"/>
  <c r="AK25" i="14611"/>
  <c r="AM25" i="14611"/>
  <c r="AJ25" i="14611"/>
  <c r="AI25" i="14611"/>
  <c r="AG40" i="14611"/>
  <c r="AG3" i="14611"/>
  <c r="AG30" i="14611"/>
  <c r="AG58" i="14611"/>
  <c r="AO87" i="14611"/>
  <c r="AL26" i="14611"/>
  <c r="AJ6" i="14611"/>
  <c r="AN6" i="14611"/>
  <c r="AO6" i="14611"/>
  <c r="AH87" i="14611"/>
  <c r="AM6" i="14611"/>
  <c r="AO26" i="14611"/>
  <c r="AH6" i="14611"/>
  <c r="AK6" i="14611"/>
  <c r="AI6" i="14611"/>
  <c r="AK74" i="14611"/>
  <c r="AL74" i="14611"/>
  <c r="AK87" i="14611"/>
  <c r="AM87" i="14611"/>
  <c r="AJ12" i="14611"/>
  <c r="AO12" i="14611"/>
  <c r="AN29" i="14611"/>
  <c r="AJ26" i="14611"/>
  <c r="AJ74" i="14611"/>
  <c r="AN74" i="14611"/>
  <c r="AJ87" i="14611"/>
  <c r="AI87" i="14611"/>
  <c r="AL12" i="14611"/>
  <c r="AM12" i="14611"/>
  <c r="AH12" i="14611"/>
  <c r="AH67" i="14611"/>
  <c r="AH74" i="14611"/>
  <c r="AN87" i="14611"/>
  <c r="AK12" i="14611"/>
  <c r="AO67" i="14611"/>
  <c r="AM29" i="14611"/>
  <c r="AI29" i="14611"/>
  <c r="AH84" i="14611"/>
  <c r="AM84" i="14611"/>
  <c r="AK84" i="14611"/>
  <c r="AI84" i="14611"/>
  <c r="AN84" i="14611"/>
  <c r="AN23" i="14611"/>
  <c r="AK66" i="14611"/>
  <c r="AI66" i="14611"/>
  <c r="AO66" i="14611"/>
  <c r="AM66" i="14611"/>
  <c r="AJ66" i="14611"/>
  <c r="AH66" i="14611"/>
  <c r="AL66" i="14611"/>
  <c r="AN66" i="14611"/>
  <c r="AI80" i="14611"/>
  <c r="AH80" i="14611"/>
  <c r="AJ80" i="14611"/>
  <c r="AL80" i="14611"/>
  <c r="AK80" i="14611"/>
  <c r="AN71" i="14611"/>
  <c r="AJ71" i="14611"/>
  <c r="AO80" i="14611"/>
  <c r="AL84" i="14611"/>
  <c r="AJ84" i="14611"/>
  <c r="AJ62" i="14611"/>
  <c r="AN10" i="14611"/>
  <c r="AH10" i="14611"/>
  <c r="AJ51" i="14611"/>
  <c r="AK51" i="14611"/>
  <c r="AI51" i="14611"/>
  <c r="AH51" i="14611"/>
  <c r="AL51" i="14611"/>
  <c r="AN51" i="14611"/>
  <c r="AO51" i="14611"/>
  <c r="AM51" i="14611"/>
  <c r="AJ19" i="14611"/>
  <c r="AL19" i="14611"/>
  <c r="AH19" i="14611"/>
  <c r="AO19" i="14611"/>
  <c r="AN19" i="14611"/>
  <c r="AI19" i="14611"/>
  <c r="AK19" i="14611"/>
  <c r="AM19" i="14611"/>
  <c r="AK32" i="14611"/>
  <c r="AN32" i="14611"/>
  <c r="AH32" i="14611"/>
  <c r="AM32" i="14611"/>
  <c r="AI32" i="14611"/>
  <c r="AM10" i="14611"/>
  <c r="AO10" i="14611"/>
  <c r="AI4" i="14611"/>
  <c r="AL4" i="14611"/>
  <c r="AN4" i="14611"/>
  <c r="AK4" i="14611"/>
  <c r="AM4" i="14611"/>
  <c r="AH4" i="14611"/>
  <c r="AJ4" i="14611"/>
  <c r="AO4" i="14611"/>
  <c r="AH44" i="14611"/>
  <c r="AN44" i="14611"/>
  <c r="AJ44" i="14611"/>
  <c r="AL44" i="14611"/>
  <c r="AM44" i="14611"/>
  <c r="AK44" i="14611"/>
  <c r="AI44" i="14611"/>
  <c r="AO44" i="14611"/>
  <c r="AI90" i="14611"/>
  <c r="AM90" i="14611"/>
  <c r="AN90" i="14611"/>
  <c r="AH90" i="14611"/>
  <c r="AK90" i="14611"/>
  <c r="AL90" i="14611"/>
  <c r="AO90" i="14611"/>
  <c r="AJ90" i="14611"/>
  <c r="AK10" i="14611"/>
  <c r="AO99" i="14611"/>
  <c r="AL99" i="14611"/>
  <c r="AH99" i="14611"/>
  <c r="AJ99" i="14611"/>
  <c r="AI99" i="14611"/>
  <c r="AN99" i="14611"/>
  <c r="AM99" i="14611"/>
  <c r="AK99" i="14611"/>
  <c r="AH16" i="14611"/>
  <c r="AO16" i="14611"/>
  <c r="AN16" i="14611"/>
  <c r="AI16" i="14611"/>
  <c r="AL16" i="14611"/>
  <c r="AK16" i="14611"/>
  <c r="AJ16" i="14611"/>
  <c r="AM16" i="14611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AS29" i="2"/>
  <c r="AS35" i="2"/>
  <c r="AS31" i="2"/>
  <c r="AS37" i="2"/>
  <c r="AS36" i="2"/>
  <c r="AS32" i="2"/>
  <c r="AS40" i="2"/>
  <c r="AS34" i="2"/>
  <c r="AS28" i="2"/>
  <c r="AS23" i="2"/>
  <c r="AS39" i="2"/>
  <c r="AS38" i="2"/>
  <c r="AS27" i="2"/>
  <c r="AS9" i="2"/>
  <c r="AS25" i="2"/>
  <c r="AS57" i="2"/>
  <c r="AS33" i="2"/>
  <c r="AS30" i="2"/>
  <c r="AS18" i="2"/>
  <c r="AS42" i="2"/>
  <c r="AS55" i="2"/>
  <c r="AS17" i="2"/>
  <c r="AS53" i="2"/>
  <c r="AS44" i="2"/>
  <c r="AS54" i="2"/>
  <c r="AS24" i="2"/>
  <c r="AS43" i="2"/>
  <c r="AS56" i="2"/>
  <c r="AS11" i="2"/>
  <c r="AS21" i="2"/>
  <c r="AS41" i="2"/>
  <c r="AS12" i="2"/>
  <c r="AS14" i="2"/>
  <c r="AS52" i="2"/>
  <c r="AS13" i="2"/>
  <c r="AS45" i="2"/>
  <c r="AS51" i="2"/>
  <c r="AM71" i="14611" l="1"/>
  <c r="AM67" i="14611"/>
  <c r="AM62" i="14611"/>
  <c r="AO71" i="14611"/>
  <c r="AI71" i="14611"/>
  <c r="AJ23" i="14611"/>
  <c r="AN67" i="14611"/>
  <c r="AG53" i="14611"/>
  <c r="AN36" i="14611"/>
  <c r="AL67" i="14611"/>
  <c r="AL23" i="14611"/>
  <c r="AO60" i="14611"/>
  <c r="AL62" i="14611"/>
  <c r="AO62" i="14611"/>
  <c r="AI62" i="14611"/>
  <c r="AL71" i="14611"/>
  <c r="AH71" i="14611"/>
  <c r="AH23" i="14611"/>
  <c r="AI67" i="14611"/>
  <c r="AK67" i="14611"/>
  <c r="AH60" i="14611"/>
  <c r="AG39" i="14611"/>
  <c r="AK45" i="14611"/>
  <c r="AT19" i="2"/>
  <c r="AT16" i="2"/>
  <c r="AT47" i="2"/>
  <c r="AT50" i="2"/>
  <c r="AN33" i="14611"/>
  <c r="AJ33" i="14611"/>
  <c r="AO33" i="14611"/>
  <c r="AF26" i="2"/>
  <c r="AT26" i="2"/>
  <c r="AL27" i="14611"/>
  <c r="AJ27" i="14611"/>
  <c r="AK27" i="14611"/>
  <c r="AN27" i="14611"/>
  <c r="AH27" i="14611"/>
  <c r="AM27" i="14611"/>
  <c r="AI27" i="14611"/>
  <c r="AO27" i="14611"/>
  <c r="AM26" i="14611"/>
  <c r="AN26" i="14611"/>
  <c r="AH26" i="14611"/>
  <c r="AI26" i="14611"/>
  <c r="AK26" i="14611"/>
  <c r="AG82" i="14611"/>
  <c r="AO86" i="14611"/>
  <c r="AL86" i="14611"/>
  <c r="AN86" i="14611"/>
  <c r="AH86" i="14611"/>
  <c r="AK86" i="14611"/>
  <c r="AM86" i="14611"/>
  <c r="AJ86" i="14611"/>
  <c r="AI86" i="14611"/>
  <c r="AG14" i="14611"/>
  <c r="AG97" i="14611"/>
  <c r="AG102" i="14611"/>
  <c r="AG59" i="14611"/>
  <c r="AG65" i="14611"/>
  <c r="AK62" i="14611"/>
  <c r="AL60" i="14611"/>
  <c r="AJ45" i="14611"/>
  <c r="AI45" i="14611"/>
  <c r="AT20" i="2"/>
  <c r="AN80" i="14611"/>
  <c r="AM80" i="14611"/>
  <c r="AO5" i="14611"/>
  <c r="AI5" i="14611"/>
  <c r="AO75" i="14611"/>
  <c r="AM75" i="14611"/>
  <c r="AG43" i="14611"/>
  <c r="AT15" i="2"/>
  <c r="AG37" i="14611"/>
  <c r="AG73" i="14611"/>
  <c r="AO22" i="14611"/>
  <c r="AL22" i="14611"/>
  <c r="AJ22" i="14611"/>
  <c r="AI22" i="14611"/>
  <c r="AM22" i="14611"/>
  <c r="AN22" i="14611"/>
  <c r="AK22" i="14611"/>
  <c r="AH22" i="14611"/>
  <c r="AG46" i="14611"/>
  <c r="AG20" i="14611"/>
  <c r="AG61" i="14611"/>
  <c r="AG49" i="14611"/>
  <c r="AG94" i="14611"/>
  <c r="AG96" i="14611"/>
  <c r="AG35" i="14611"/>
  <c r="AG57" i="14611"/>
  <c r="AG24" i="14611"/>
  <c r="AT22" i="2"/>
  <c r="AT48" i="2"/>
  <c r="AT46" i="2"/>
  <c r="AF49" i="2"/>
  <c r="AT49" i="2"/>
  <c r="AM74" i="14611"/>
  <c r="AO74" i="14611"/>
  <c r="AG48" i="14611"/>
  <c r="AO32" i="14611"/>
  <c r="AJ32" i="14611"/>
  <c r="AL32" i="14611"/>
  <c r="AN101" i="14611"/>
  <c r="AH101" i="14611"/>
  <c r="AI101" i="14611"/>
  <c r="AJ101" i="14611"/>
  <c r="AL101" i="14611"/>
  <c r="AO101" i="14611"/>
  <c r="AM101" i="14611"/>
  <c r="AK101" i="14611"/>
  <c r="AI81" i="14611"/>
  <c r="AH81" i="14611"/>
  <c r="AL81" i="14611"/>
  <c r="AK81" i="14611"/>
  <c r="AO81" i="14611"/>
  <c r="AG18" i="14611"/>
  <c r="AH63" i="14611"/>
  <c r="AM63" i="14611"/>
  <c r="AN63" i="14611"/>
  <c r="AG54" i="14611"/>
  <c r="AG15" i="14611"/>
  <c r="AG55" i="14611"/>
  <c r="AH45" i="14611"/>
  <c r="AO45" i="14611"/>
  <c r="AL45" i="14611"/>
  <c r="AG42" i="14611"/>
  <c r="AO95" i="14611"/>
  <c r="AM95" i="14611"/>
  <c r="AJ95" i="14611"/>
  <c r="AO92" i="14611"/>
  <c r="AI92" i="14611"/>
  <c r="AN92" i="14611"/>
  <c r="AK92" i="14611"/>
  <c r="AJ92" i="14611"/>
  <c r="AM92" i="14611"/>
  <c r="AL92" i="14611"/>
  <c r="AH92" i="14611"/>
  <c r="AN28" i="14611"/>
  <c r="AI28" i="14611"/>
  <c r="AM28" i="14611"/>
  <c r="AK28" i="14611"/>
  <c r="AJ28" i="14611"/>
  <c r="AH28" i="14611"/>
  <c r="AO28" i="14611"/>
  <c r="AL28" i="14611"/>
  <c r="AG7" i="14611"/>
  <c r="AJ89" i="14611"/>
  <c r="AL89" i="14611"/>
  <c r="AN89" i="14611"/>
  <c r="AO89" i="14611"/>
  <c r="AI89" i="14611"/>
  <c r="AH89" i="14611"/>
  <c r="AM89" i="14611"/>
  <c r="AK89" i="14611"/>
  <c r="AJ79" i="14611"/>
  <c r="AN79" i="14611"/>
  <c r="AK79" i="14611"/>
  <c r="AL79" i="14611"/>
  <c r="AI79" i="14611"/>
  <c r="AH79" i="14611"/>
  <c r="AO79" i="14611"/>
  <c r="AM79" i="14611"/>
  <c r="AL77" i="14611"/>
  <c r="AN77" i="14611"/>
  <c r="AJ77" i="14611"/>
  <c r="AK77" i="14611"/>
  <c r="AI77" i="14611"/>
  <c r="AH77" i="14611"/>
  <c r="AM77" i="14611"/>
  <c r="AO77" i="14611"/>
  <c r="AG78" i="14611"/>
  <c r="AI88" i="14611"/>
  <c r="AN88" i="14611"/>
  <c r="AO88" i="14611"/>
  <c r="AK88" i="14611"/>
  <c r="AL88" i="14611"/>
  <c r="AJ88" i="14611"/>
  <c r="AH88" i="14611"/>
  <c r="AM88" i="14611"/>
  <c r="AI10" i="14611"/>
  <c r="AL10" i="14611"/>
  <c r="AJ70" i="14611"/>
  <c r="AH70" i="14611"/>
  <c r="AL70" i="14611"/>
  <c r="AM70" i="14611"/>
  <c r="AO70" i="14611"/>
  <c r="AN70" i="14611"/>
  <c r="AK70" i="14611"/>
  <c r="AI70" i="14611"/>
  <c r="AG76" i="14611"/>
  <c r="AG98" i="14611"/>
  <c r="AG31" i="14611"/>
  <c r="AG11" i="14611"/>
  <c r="AG8" i="14611"/>
  <c r="AG64" i="14611"/>
  <c r="AK23" i="14611"/>
  <c r="AM23" i="14611"/>
  <c r="AK29" i="14611"/>
  <c r="AH62" i="14611"/>
  <c r="AM60" i="14611"/>
  <c r="AJ52" i="14611"/>
  <c r="AO52" i="14611"/>
  <c r="AH52" i="14611"/>
  <c r="AM52" i="14611"/>
  <c r="AI52" i="14611"/>
  <c r="AL52" i="14611"/>
  <c r="AK52" i="14611"/>
  <c r="AN52" i="14611"/>
  <c r="AI9" i="14611"/>
  <c r="AL9" i="14611"/>
  <c r="AJ9" i="14611"/>
  <c r="AH9" i="14611"/>
  <c r="AO9" i="14611"/>
  <c r="AK9" i="14611"/>
  <c r="AN9" i="14611"/>
  <c r="AM9" i="14611"/>
  <c r="AO23" i="14611"/>
  <c r="AH29" i="14611"/>
  <c r="AO85" i="14611"/>
  <c r="AI85" i="14611"/>
  <c r="AH85" i="14611"/>
  <c r="AL85" i="14611"/>
  <c r="AN85" i="14611"/>
  <c r="AJ85" i="14611"/>
  <c r="AK85" i="14611"/>
  <c r="AM85" i="14611"/>
  <c r="AH56" i="14611"/>
  <c r="AM56" i="14611"/>
  <c r="AO56" i="14611"/>
  <c r="AI56" i="14611"/>
  <c r="AN56" i="14611"/>
  <c r="AJ56" i="14611"/>
  <c r="AL56" i="14611"/>
  <c r="AK56" i="14611"/>
  <c r="AJ36" i="14611"/>
  <c r="AL36" i="14611"/>
  <c r="AH36" i="14611"/>
  <c r="AO36" i="14611"/>
  <c r="AM36" i="14611"/>
  <c r="AK36" i="14611"/>
  <c r="AL21" i="14611"/>
  <c r="AK21" i="14611"/>
  <c r="AM21" i="14611"/>
  <c r="AH21" i="14611"/>
  <c r="AI21" i="14611"/>
  <c r="AN21" i="14611"/>
  <c r="AJ21" i="14611"/>
  <c r="AO21" i="14611"/>
  <c r="AJ93" i="14611"/>
  <c r="AN93" i="14611"/>
  <c r="AI93" i="14611"/>
  <c r="AO93" i="14611"/>
  <c r="AK93" i="14611"/>
  <c r="AL93" i="14611"/>
  <c r="AM93" i="14611"/>
  <c r="AH93" i="14611"/>
  <c r="AK17" i="14611"/>
  <c r="AL17" i="14611"/>
  <c r="AH17" i="14611"/>
  <c r="AJ17" i="14611"/>
  <c r="AN17" i="14611"/>
  <c r="AM17" i="14611"/>
  <c r="AO17" i="14611"/>
  <c r="AI17" i="14611"/>
  <c r="AL29" i="14611"/>
  <c r="AO29" i="14611"/>
  <c r="AN60" i="14611"/>
  <c r="AK60" i="14611"/>
  <c r="AM40" i="14611"/>
  <c r="AI40" i="14611"/>
  <c r="AN40" i="14611"/>
  <c r="AK40" i="14611"/>
  <c r="AO40" i="14611"/>
  <c r="AL40" i="14611"/>
  <c r="AJ40" i="14611"/>
  <c r="AH40" i="14611"/>
  <c r="AN100" i="14611"/>
  <c r="AH100" i="14611"/>
  <c r="AM100" i="14611"/>
  <c r="AJ100" i="14611"/>
  <c r="AI100" i="14611"/>
  <c r="AL100" i="14611"/>
  <c r="AO100" i="14611"/>
  <c r="AK100" i="14611"/>
  <c r="AJ72" i="14611"/>
  <c r="AN72" i="14611"/>
  <c r="AI72" i="14611"/>
  <c r="AL72" i="14611"/>
  <c r="AM72" i="14611"/>
  <c r="AK72" i="14611"/>
  <c r="AO72" i="14611"/>
  <c r="AH72" i="14611"/>
  <c r="AJ53" i="14611"/>
  <c r="AN53" i="14611"/>
  <c r="AI83" i="14611"/>
  <c r="AN83" i="14611"/>
  <c r="AJ83" i="14611"/>
  <c r="AK83" i="14611"/>
  <c r="AO83" i="14611"/>
  <c r="AM83" i="14611"/>
  <c r="AL83" i="14611"/>
  <c r="AH83" i="14611"/>
  <c r="AK58" i="14611"/>
  <c r="AO58" i="14611"/>
  <c r="AN58" i="14611"/>
  <c r="AH58" i="14611"/>
  <c r="AL58" i="14611"/>
  <c r="AI58" i="14611"/>
  <c r="AJ58" i="14611"/>
  <c r="AM58" i="14611"/>
  <c r="AM68" i="14611"/>
  <c r="AH68" i="14611"/>
  <c r="AK68" i="14611"/>
  <c r="AN68" i="14611"/>
  <c r="AJ68" i="14611"/>
  <c r="AI68" i="14611"/>
  <c r="AO68" i="14611"/>
  <c r="AL68" i="14611"/>
  <c r="AN91" i="14611"/>
  <c r="AK91" i="14611"/>
  <c r="AL91" i="14611"/>
  <c r="AH91" i="14611"/>
  <c r="AO91" i="14611"/>
  <c r="AM91" i="14611"/>
  <c r="AJ91" i="14611"/>
  <c r="AI91" i="14611"/>
  <c r="AM13" i="14611"/>
  <c r="AI13" i="14611"/>
  <c r="AO13" i="14611"/>
  <c r="AN13" i="14611"/>
  <c r="AK13" i="14611"/>
  <c r="AH13" i="14611"/>
  <c r="AL13" i="14611"/>
  <c r="AJ13" i="14611"/>
  <c r="AK38" i="14611"/>
  <c r="AM38" i="14611"/>
  <c r="AJ38" i="14611"/>
  <c r="AI38" i="14611"/>
  <c r="AO38" i="14611"/>
  <c r="AN38" i="14611"/>
  <c r="AL38" i="14611"/>
  <c r="AH38" i="14611"/>
  <c r="AK30" i="14611"/>
  <c r="AO30" i="14611"/>
  <c r="AI30" i="14611"/>
  <c r="AH30" i="14611"/>
  <c r="AM30" i="14611"/>
  <c r="AL30" i="14611"/>
  <c r="AN30" i="14611"/>
  <c r="AJ30" i="14611"/>
  <c r="AH47" i="14611"/>
  <c r="AJ47" i="14611"/>
  <c r="AM47" i="14611"/>
  <c r="AI47" i="14611"/>
  <c r="AN47" i="14611"/>
  <c r="AK47" i="14611"/>
  <c r="AL47" i="14611"/>
  <c r="AO47" i="14611"/>
  <c r="AN34" i="14611"/>
  <c r="AI34" i="14611"/>
  <c r="AH34" i="14611"/>
  <c r="AJ34" i="14611"/>
  <c r="AM34" i="14611"/>
  <c r="AL34" i="14611"/>
  <c r="AO34" i="14611"/>
  <c r="AK34" i="14611"/>
  <c r="AH41" i="14611"/>
  <c r="AL41" i="14611"/>
  <c r="AK41" i="14611"/>
  <c r="AM41" i="14611"/>
  <c r="AI41" i="14611"/>
  <c r="AO41" i="14611"/>
  <c r="AJ41" i="14611"/>
  <c r="AN41" i="14611"/>
  <c r="AK3" i="14611"/>
  <c r="AL3" i="14611"/>
  <c r="AM3" i="14611"/>
  <c r="AI3" i="14611"/>
  <c r="AJ3" i="14611"/>
  <c r="AN3" i="14611"/>
  <c r="AH3" i="14611"/>
  <c r="AO3" i="14611"/>
  <c r="AM69" i="14611"/>
  <c r="AK69" i="14611"/>
  <c r="AO69" i="14611"/>
  <c r="AL69" i="14611"/>
  <c r="AH69" i="14611"/>
  <c r="AN69" i="14611"/>
  <c r="AI69" i="14611"/>
  <c r="AJ69" i="14611"/>
  <c r="AI39" i="14611"/>
  <c r="AL39" i="14611"/>
  <c r="AK39" i="14611"/>
  <c r="AM39" i="14611"/>
  <c r="AO39" i="14611"/>
  <c r="AJ39" i="14611"/>
  <c r="AH39" i="14611"/>
  <c r="AN39" i="1461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AU19" i="2"/>
  <c r="AS47" i="2"/>
  <c r="AU26" i="2"/>
  <c r="AS20" i="2"/>
  <c r="AS15" i="2"/>
  <c r="AS48" i="2"/>
  <c r="AU49" i="2"/>
  <c r="AU10" i="2"/>
  <c r="AS19" i="2"/>
  <c r="AU47" i="2"/>
  <c r="AS26" i="2"/>
  <c r="A4" i="2"/>
  <c r="AU43" i="2"/>
  <c r="AU30" i="2"/>
  <c r="AU9" i="2"/>
  <c r="AU57" i="2"/>
  <c r="AU31" i="2"/>
  <c r="AU54" i="2"/>
  <c r="AU11" i="2"/>
  <c r="AU18" i="2"/>
  <c r="AU52" i="2"/>
  <c r="AU14" i="2"/>
  <c r="AU27" i="2"/>
  <c r="AU36" i="2"/>
  <c r="AU17" i="2"/>
  <c r="AU55" i="2"/>
  <c r="AU39" i="2"/>
  <c r="AU33" i="2"/>
  <c r="AU37" i="2"/>
  <c r="AU35" i="2"/>
  <c r="AU42" i="2"/>
  <c r="AU44" i="2"/>
  <c r="AU45" i="2"/>
  <c r="AU51" i="2"/>
  <c r="AU12" i="2"/>
  <c r="AU40" i="2"/>
  <c r="AU23" i="2"/>
  <c r="AU13" i="2"/>
  <c r="AU41" i="2"/>
  <c r="AU25" i="2"/>
  <c r="AU32" i="2"/>
  <c r="AU29" i="2"/>
  <c r="AU38" i="2"/>
  <c r="AU28" i="2"/>
  <c r="AU34" i="2"/>
  <c r="AU24" i="2"/>
  <c r="AU21" i="2"/>
  <c r="AU53" i="2"/>
  <c r="AU56" i="2"/>
  <c r="AU22" i="2"/>
  <c r="AU46" i="2"/>
  <c r="AS49" i="2"/>
  <c r="AU16" i="2"/>
  <c r="AU50" i="2"/>
  <c r="A2" i="2"/>
  <c r="AS22" i="2"/>
  <c r="AS46" i="2"/>
  <c r="AS16" i="2"/>
  <c r="AS50" i="2"/>
  <c r="AU20" i="2"/>
  <c r="AU48" i="2"/>
  <c r="AS10" i="2"/>
  <c r="AK53" i="14611" l="1"/>
  <c r="AH53" i="14611"/>
  <c r="AI53" i="14611"/>
  <c r="AM53" i="14611"/>
  <c r="AL53" i="14611"/>
  <c r="AO53" i="14611"/>
  <c r="AV50" i="2"/>
  <c r="AV16" i="2"/>
  <c r="AF16" i="2" s="1"/>
  <c r="AV46" i="2"/>
  <c r="AV22" i="2"/>
  <c r="J1" i="2"/>
  <c r="AV49" i="2"/>
  <c r="AV56" i="2"/>
  <c r="AF56" i="2" s="1"/>
  <c r="AV53" i="2"/>
  <c r="AV21" i="2"/>
  <c r="AV24" i="2"/>
  <c r="AV34" i="2"/>
  <c r="AV28" i="2"/>
  <c r="AV38" i="2"/>
  <c r="AV29" i="2"/>
  <c r="AV32" i="2"/>
  <c r="AV25" i="2"/>
  <c r="AV41" i="2"/>
  <c r="AV13" i="2"/>
  <c r="AG13" i="2" s="1"/>
  <c r="AV23" i="2"/>
  <c r="AV40" i="2"/>
  <c r="AV12" i="2"/>
  <c r="AV51" i="2"/>
  <c r="AV45" i="2"/>
  <c r="AV44" i="2"/>
  <c r="AV42" i="2"/>
  <c r="AV35" i="2"/>
  <c r="AV37" i="2"/>
  <c r="AV33" i="2"/>
  <c r="AV39" i="2"/>
  <c r="AV55" i="2"/>
  <c r="AV17" i="2"/>
  <c r="AV36" i="2"/>
  <c r="AV27" i="2"/>
  <c r="AV14" i="2"/>
  <c r="AV52" i="2"/>
  <c r="AV18" i="2"/>
  <c r="AV11" i="2"/>
  <c r="AG11" i="2" s="1"/>
  <c r="AV54" i="2"/>
  <c r="AV31" i="2"/>
  <c r="AV57" i="2"/>
  <c r="AV9" i="2"/>
  <c r="AV30" i="2"/>
  <c r="AV43" i="2"/>
  <c r="A5" i="2"/>
  <c r="AV26" i="2"/>
  <c r="AV19" i="2"/>
  <c r="AV48" i="2"/>
  <c r="AV20" i="2"/>
  <c r="AV47" i="2"/>
  <c r="AM11" i="14611"/>
  <c r="AL11" i="14611"/>
  <c r="AJ11" i="14611"/>
  <c r="AH11" i="14611"/>
  <c r="AK11" i="14611"/>
  <c r="AN11" i="14611"/>
  <c r="AO11" i="14611"/>
  <c r="AI11" i="14611"/>
  <c r="AN42" i="14611"/>
  <c r="AI42" i="14611"/>
  <c r="AK42" i="14611"/>
  <c r="AJ42" i="14611"/>
  <c r="AH42" i="14611"/>
  <c r="AO42" i="14611"/>
  <c r="AL42" i="14611"/>
  <c r="AM42" i="14611"/>
  <c r="AM55" i="14611"/>
  <c r="AI55" i="14611"/>
  <c r="AK55" i="14611"/>
  <c r="AL55" i="14611"/>
  <c r="AJ55" i="14611"/>
  <c r="AO55" i="14611"/>
  <c r="AN55" i="14611"/>
  <c r="AH55" i="14611"/>
  <c r="AH57" i="14611"/>
  <c r="AM57" i="14611"/>
  <c r="AN57" i="14611"/>
  <c r="AI57" i="14611"/>
  <c r="AK57" i="14611"/>
  <c r="AO57" i="14611"/>
  <c r="AL57" i="14611"/>
  <c r="AJ57" i="14611"/>
  <c r="AN49" i="14611"/>
  <c r="AJ49" i="14611"/>
  <c r="AH49" i="14611"/>
  <c r="AI49" i="14611"/>
  <c r="AO49" i="14611"/>
  <c r="AM49" i="14611"/>
  <c r="AK49" i="14611"/>
  <c r="AL49" i="14611"/>
  <c r="AK73" i="14611"/>
  <c r="AM73" i="14611"/>
  <c r="AJ73" i="14611"/>
  <c r="AI73" i="14611"/>
  <c r="AH73" i="14611"/>
  <c r="AL73" i="14611"/>
  <c r="AN73" i="14611"/>
  <c r="AO73" i="14611"/>
  <c r="AN43" i="14611"/>
  <c r="AL43" i="14611"/>
  <c r="AO43" i="14611"/>
  <c r="AI43" i="14611"/>
  <c r="AH43" i="14611"/>
  <c r="AJ43" i="14611"/>
  <c r="AK43" i="14611"/>
  <c r="AM43" i="14611"/>
  <c r="AO59" i="14611"/>
  <c r="AN59" i="14611"/>
  <c r="AL59" i="14611"/>
  <c r="AJ59" i="14611"/>
  <c r="AK59" i="14611"/>
  <c r="AH59" i="14611"/>
  <c r="AI59" i="14611"/>
  <c r="AM59" i="14611"/>
  <c r="AL82" i="14611"/>
  <c r="AO82" i="14611"/>
  <c r="AJ82" i="14611"/>
  <c r="AN82" i="14611"/>
  <c r="AM82" i="14611"/>
  <c r="AK82" i="14611"/>
  <c r="AI82" i="14611"/>
  <c r="AH82" i="14611"/>
  <c r="AM31" i="14611"/>
  <c r="AK31" i="14611"/>
  <c r="AJ31" i="14611"/>
  <c r="AN31" i="14611"/>
  <c r="AH31" i="14611"/>
  <c r="AL31" i="14611"/>
  <c r="AI31" i="14611"/>
  <c r="AO31" i="14611"/>
  <c r="AN15" i="14611"/>
  <c r="AO15" i="14611"/>
  <c r="AJ15" i="14611"/>
  <c r="AH15" i="14611"/>
  <c r="AK15" i="14611"/>
  <c r="AI15" i="14611"/>
  <c r="AL15" i="14611"/>
  <c r="AM15" i="14611"/>
  <c r="AO35" i="14611"/>
  <c r="AM35" i="14611"/>
  <c r="AK35" i="14611"/>
  <c r="AN35" i="14611"/>
  <c r="AI35" i="14611"/>
  <c r="AJ35" i="14611"/>
  <c r="AL35" i="14611"/>
  <c r="AH35" i="14611"/>
  <c r="AL61" i="14611"/>
  <c r="AI61" i="14611"/>
  <c r="AM61" i="14611"/>
  <c r="AH61" i="14611"/>
  <c r="AJ61" i="14611"/>
  <c r="AN61" i="14611"/>
  <c r="AO61" i="14611"/>
  <c r="AK61" i="14611"/>
  <c r="AO37" i="14611"/>
  <c r="AH37" i="14611"/>
  <c r="AI37" i="14611"/>
  <c r="AM37" i="14611"/>
  <c r="AN37" i="14611"/>
  <c r="AL37" i="14611"/>
  <c r="AK37" i="14611"/>
  <c r="AJ37" i="14611"/>
  <c r="AI102" i="14611"/>
  <c r="AM102" i="14611"/>
  <c r="AH102" i="14611"/>
  <c r="AL102" i="14611"/>
  <c r="AK102" i="14611"/>
  <c r="AJ102" i="14611"/>
  <c r="AN102" i="14611"/>
  <c r="AO102" i="14611"/>
  <c r="AM64" i="14611"/>
  <c r="AJ64" i="14611"/>
  <c r="AN64" i="14611"/>
  <c r="AK64" i="14611"/>
  <c r="AI64" i="14611"/>
  <c r="AL64" i="14611"/>
  <c r="AO64" i="14611"/>
  <c r="AH64" i="14611"/>
  <c r="AJ98" i="14611"/>
  <c r="AK98" i="14611"/>
  <c r="AI98" i="14611"/>
  <c r="AO98" i="14611"/>
  <c r="AH98" i="14611"/>
  <c r="AN98" i="14611"/>
  <c r="AL98" i="14611"/>
  <c r="AM98" i="14611"/>
  <c r="AJ78" i="14611"/>
  <c r="AI78" i="14611"/>
  <c r="AN78" i="14611"/>
  <c r="AK78" i="14611"/>
  <c r="AM78" i="14611"/>
  <c r="AL78" i="14611"/>
  <c r="AH78" i="14611"/>
  <c r="AO78" i="14611"/>
  <c r="AK54" i="14611"/>
  <c r="AM54" i="14611"/>
  <c r="AO54" i="14611"/>
  <c r="AI54" i="14611"/>
  <c r="AN54" i="14611"/>
  <c r="AJ54" i="14611"/>
  <c r="AL54" i="14611"/>
  <c r="AH54" i="14611"/>
  <c r="AJ18" i="14611"/>
  <c r="AI18" i="14611"/>
  <c r="AL18" i="14611"/>
  <c r="AH18" i="14611"/>
  <c r="AK18" i="14611"/>
  <c r="AN18" i="14611"/>
  <c r="AO18" i="14611"/>
  <c r="AM18" i="14611"/>
  <c r="AO96" i="14611"/>
  <c r="AH96" i="14611"/>
  <c r="AJ96" i="14611"/>
  <c r="AK96" i="14611"/>
  <c r="AN96" i="14611"/>
  <c r="AM96" i="14611"/>
  <c r="AI96" i="14611"/>
  <c r="AL96" i="14611"/>
  <c r="AI20" i="14611"/>
  <c r="AH20" i="14611"/>
  <c r="AJ20" i="14611"/>
  <c r="AN20" i="14611"/>
  <c r="AL20" i="14611"/>
  <c r="AK20" i="14611"/>
  <c r="AO20" i="14611"/>
  <c r="AM20" i="14611"/>
  <c r="AO97" i="14611"/>
  <c r="AN97" i="14611"/>
  <c r="AL97" i="14611"/>
  <c r="AM97" i="14611"/>
  <c r="AJ97" i="14611"/>
  <c r="AH97" i="14611"/>
  <c r="AK97" i="14611"/>
  <c r="AI97" i="14611"/>
  <c r="AJ8" i="14611"/>
  <c r="AO8" i="14611"/>
  <c r="AH8" i="14611"/>
  <c r="AN8" i="14611"/>
  <c r="AI8" i="14611"/>
  <c r="AK8" i="14611"/>
  <c r="AL8" i="14611"/>
  <c r="AM8" i="14611"/>
  <c r="AH76" i="14611"/>
  <c r="AM76" i="14611"/>
  <c r="AJ76" i="14611"/>
  <c r="AL76" i="14611"/>
  <c r="AO76" i="14611"/>
  <c r="AK76" i="14611"/>
  <c r="AI76" i="14611"/>
  <c r="AN76" i="14611"/>
  <c r="AO7" i="14611"/>
  <c r="AH7" i="14611"/>
  <c r="AI7" i="14611"/>
  <c r="AM7" i="14611"/>
  <c r="AL7" i="14611"/>
  <c r="AN7" i="14611"/>
  <c r="AK7" i="14611"/>
  <c r="AJ7" i="14611"/>
  <c r="AJ48" i="14611"/>
  <c r="AM48" i="14611"/>
  <c r="AN48" i="14611"/>
  <c r="AL48" i="14611"/>
  <c r="AH48" i="14611"/>
  <c r="AO48" i="14611"/>
  <c r="AI48" i="14611"/>
  <c r="AK48" i="14611"/>
  <c r="AO24" i="14611"/>
  <c r="AN24" i="14611"/>
  <c r="AJ24" i="14611"/>
  <c r="AH24" i="14611"/>
  <c r="AM24" i="14611"/>
  <c r="AK24" i="14611"/>
  <c r="AL24" i="14611"/>
  <c r="AI24" i="14611"/>
  <c r="AK94" i="14611"/>
  <c r="AL94" i="14611"/>
  <c r="AH94" i="14611"/>
  <c r="AJ94" i="14611"/>
  <c r="AI94" i="14611"/>
  <c r="AM94" i="14611"/>
  <c r="AO94" i="14611"/>
  <c r="AN94" i="14611"/>
  <c r="AI46" i="14611"/>
  <c r="AO46" i="14611"/>
  <c r="AK46" i="14611"/>
  <c r="AJ46" i="14611"/>
  <c r="AL46" i="14611"/>
  <c r="AN46" i="14611"/>
  <c r="AH46" i="14611"/>
  <c r="AM46" i="14611"/>
  <c r="AN65" i="14611"/>
  <c r="AO65" i="14611"/>
  <c r="AI65" i="14611"/>
  <c r="AJ65" i="14611"/>
  <c r="AK65" i="14611"/>
  <c r="AM65" i="14611"/>
  <c r="AL65" i="14611"/>
  <c r="AH65" i="14611"/>
  <c r="AK14" i="14611"/>
  <c r="AO14" i="14611"/>
  <c r="AI14" i="14611"/>
  <c r="AL14" i="14611"/>
  <c r="AH14" i="14611"/>
  <c r="AJ14" i="14611"/>
  <c r="AM14" i="14611"/>
  <c r="AN14" i="14611"/>
  <c r="AT12" i="14611" s="1"/>
  <c r="AU12" i="14611" s="1"/>
  <c r="AG16" i="2"/>
  <c r="AT10" i="14611"/>
  <c r="AU10" i="14611" s="1"/>
  <c r="AF11" i="2"/>
  <c r="AF13" i="2"/>
  <c r="AV10" i="2"/>
  <c r="AG56" i="2"/>
  <c r="AG44" i="2"/>
  <c r="AF44" i="2"/>
  <c r="AG19" i="2"/>
  <c r="AF19" i="2"/>
  <c r="AF55" i="2"/>
  <c r="AG55" i="2"/>
  <c r="AF18" i="2"/>
  <c r="AG18" i="2"/>
  <c r="AF24" i="2"/>
  <c r="AG24" i="2"/>
  <c r="AG48" i="2"/>
  <c r="AF48" i="2"/>
  <c r="AF47" i="2"/>
  <c r="AG47" i="2"/>
  <c r="AF41" i="2"/>
  <c r="AG41" i="2"/>
  <c r="AF14" i="2"/>
  <c r="AG14" i="2"/>
  <c r="AG12" i="2"/>
  <c r="AF12" i="2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D3" i="2"/>
  <c r="F2" i="2"/>
  <c r="A3" i="14608"/>
  <c r="H2" i="2"/>
  <c r="AU15" i="2"/>
  <c r="AT6" i="14611" l="1"/>
  <c r="AU6" i="14611" s="1"/>
  <c r="AT4" i="14611"/>
  <c r="AU4" i="14611" s="1"/>
  <c r="AV15" i="2"/>
  <c r="H4" i="14608"/>
  <c r="I2" i="2"/>
  <c r="D4" i="2"/>
  <c r="A16" i="14608" s="1"/>
  <c r="G7" i="9"/>
  <c r="A6" i="14608"/>
  <c r="D7" i="9"/>
  <c r="H3" i="2"/>
  <c r="I3" i="2" s="1"/>
  <c r="AT7" i="14611"/>
  <c r="AU7" i="14611" s="1"/>
  <c r="AT9" i="14611"/>
  <c r="AU9" i="14611" s="1"/>
  <c r="AG43" i="2"/>
  <c r="AF43" i="2"/>
  <c r="AG52" i="2"/>
  <c r="AF52" i="2"/>
  <c r="AF17" i="2"/>
  <c r="AG17" i="2"/>
  <c r="AG45" i="2"/>
  <c r="AF45" i="2"/>
  <c r="AG22" i="2"/>
  <c r="AF22" i="2"/>
  <c r="AF51" i="2"/>
  <c r="AG51" i="2"/>
  <c r="AF46" i="2"/>
  <c r="AG46" i="2"/>
  <c r="AT5" i="14611"/>
  <c r="AU5" i="14611" s="1"/>
  <c r="AF42" i="2"/>
  <c r="AG42" i="2"/>
  <c r="AF21" i="2"/>
  <c r="AG21" i="2"/>
  <c r="AT11" i="14611"/>
  <c r="AU11" i="14611" s="1"/>
  <c r="AG20" i="2"/>
  <c r="AF20" i="2"/>
  <c r="AF53" i="2"/>
  <c r="AG53" i="2"/>
  <c r="AG50" i="2"/>
  <c r="AF50" i="2"/>
  <c r="AF10" i="2"/>
  <c r="AG10" i="2"/>
  <c r="H19" i="9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E10" i="9" l="1"/>
  <c r="E12" i="9"/>
  <c r="E14" i="9"/>
  <c r="E16" i="9"/>
  <c r="E18" i="9"/>
  <c r="E11" i="9"/>
  <c r="E13" i="9"/>
  <c r="E15" i="9"/>
  <c r="E17" i="9"/>
  <c r="E19" i="9"/>
  <c r="E20" i="9"/>
  <c r="H15" i="9"/>
  <c r="H16" i="9" s="1"/>
  <c r="H12" i="9"/>
  <c r="L5" i="14608" s="1"/>
  <c r="H10" i="9"/>
  <c r="H11" i="9" s="1"/>
  <c r="H17" i="9"/>
  <c r="H18" i="9" s="1"/>
  <c r="H13" i="9"/>
  <c r="H14" i="9" s="1"/>
  <c r="AF15" i="2"/>
  <c r="AG15" i="2"/>
  <c r="G21" i="14606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K13" i="14600"/>
  <c r="K12" i="14600"/>
  <c r="M13" i="14600" l="1"/>
  <c r="P13" i="14600"/>
  <c r="M12" i="14600"/>
  <c r="P12" i="14600"/>
  <c r="J21" i="14606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K10" i="14600"/>
  <c r="K14" i="14600"/>
  <c r="K11" i="14600"/>
  <c r="P11" i="14600" l="1"/>
  <c r="M11" i="14600"/>
  <c r="P14" i="14600"/>
  <c r="M14" i="14600"/>
  <c r="M10" i="14600"/>
  <c r="P10" i="14600"/>
  <c r="F23" i="14606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F47" i="14606" s="1"/>
  <c r="H46" i="14606"/>
  <c r="M50" i="14606"/>
  <c r="A50" i="14606" s="1"/>
  <c r="L51" i="14606"/>
  <c r="B49" i="14606"/>
  <c r="C49" i="14606" s="1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E145" i="14606" s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6" i="14606" s="1"/>
  <c r="H196" i="14606" s="1"/>
  <c r="G197" i="14606"/>
  <c r="H197" i="14606" s="1"/>
  <c r="D199" i="14606"/>
  <c r="E199" i="14606" s="1"/>
  <c r="F199" i="14606" s="1"/>
  <c r="G199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H2" i="14607"/>
  <c r="G2" i="14607"/>
  <c r="F2" i="14607"/>
  <c r="D1" i="14607"/>
  <c r="C1" i="14607"/>
  <c r="BQ2" i="2"/>
  <c r="BQ3" i="2" s="1"/>
  <c r="BQ4" i="2" s="1"/>
  <c r="AK14" i="2"/>
  <c r="AK21" i="2"/>
  <c r="AK28" i="2"/>
  <c r="AK31" i="2"/>
  <c r="AK10" i="2"/>
  <c r="AK17" i="2"/>
  <c r="AK36" i="2" l="1"/>
  <c r="AK35" i="2"/>
  <c r="AK34" i="2"/>
  <c r="BQ5" i="2"/>
  <c r="BQ6" i="2" s="1"/>
  <c r="BQ7" i="2" s="1"/>
  <c r="BQ8" i="2" s="1"/>
  <c r="BQ1" i="2" s="1"/>
  <c r="AK37" i="2"/>
  <c r="AK33" i="2"/>
  <c r="AK38" i="2"/>
  <c r="AK39" i="2"/>
  <c r="AK40" i="2"/>
  <c r="AK32" i="2"/>
  <c r="AK23" i="2"/>
  <c r="AK19" i="2"/>
  <c r="AK16" i="2"/>
  <c r="AK20" i="2"/>
  <c r="AK18" i="2"/>
  <c r="AK25" i="2"/>
  <c r="AK30" i="2"/>
  <c r="AK12" i="2"/>
  <c r="AK29" i="2"/>
  <c r="AK15" i="2"/>
  <c r="AK24" i="2"/>
  <c r="AK22" i="2"/>
  <c r="AK11" i="2"/>
  <c r="AK26" i="2"/>
  <c r="AK13" i="2"/>
  <c r="AK27" i="2"/>
  <c r="AK46" i="2" l="1"/>
  <c r="AK54" i="2"/>
  <c r="AK50" i="2"/>
  <c r="AK52" i="2"/>
  <c r="AK42" i="2"/>
  <c r="AK56" i="2"/>
  <c r="AK43" i="2"/>
  <c r="AK51" i="2"/>
  <c r="AK53" i="2"/>
  <c r="AK44" i="2"/>
  <c r="AK55" i="2"/>
  <c r="AK45" i="2"/>
  <c r="AK57" i="2"/>
  <c r="AK41" i="2"/>
  <c r="AK49" i="2"/>
  <c r="AK48" i="2"/>
  <c r="AK47" i="2"/>
</calcChain>
</file>

<file path=xl/sharedStrings.xml><?xml version="1.0" encoding="utf-8"?>
<sst xmlns="http://schemas.openxmlformats.org/spreadsheetml/2006/main" count="1551" uniqueCount="806">
  <si>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</si>
  <si>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</si>
  <si>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</si>
  <si>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</si>
  <si>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</si>
  <si>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</si>
  <si>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</si>
  <si>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</si>
  <si>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</si>
  <si>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</si>
  <si>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</si>
  <si>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</si>
  <si>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</si>
  <si>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</si>
  <si>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</si>
  <si>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</si>
  <si>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</si>
  <si>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</si>
  <si>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</si>
  <si>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</si>
  <si>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</si>
  <si>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</si>
  <si>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</si>
  <si>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</si>
  <si>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</si>
  <si>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</si>
  <si>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</si>
  <si>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</si>
  <si>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</si>
  <si>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</si>
  <si>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</si>
  <si>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</si>
  <si>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</si>
  <si>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</si>
  <si>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</si>
  <si>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</si>
  <si>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</si>
  <si>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</si>
  <si>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</si>
  <si>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</si>
  <si>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</si>
  <si>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</si>
  <si>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</si>
  <si>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</si>
  <si>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</si>
  <si>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</si>
  <si>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</si>
  <si>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</si>
  <si>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</si>
  <si>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</si>
  <si>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</si>
  <si>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</si>
  <si>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</si>
  <si>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</si>
  <si>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</si>
  <si>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</si>
  <si>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</si>
  <si>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</si>
  <si>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</si>
  <si>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</si>
  <si>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</si>
  <si>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</si>
  <si>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</si>
  <si>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</si>
  <si>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</si>
  <si>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</si>
  <si>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</si>
  <si>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</si>
  <si>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</si>
  <si>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</si>
  <si>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</si>
  <si>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</si>
  <si>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</si>
  <si>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</si>
  <si>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</si>
  <si>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</si>
  <si>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</si>
  <si>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</si>
  <si>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</si>
  <si>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</si>
  <si>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</si>
  <si>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</si>
  <si>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</si>
  <si>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</si>
  <si>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</si>
  <si>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</si>
  <si>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</si>
  <si>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</si>
  <si>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</si>
  <si>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</si>
  <si>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</si>
  <si>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</si>
  <si>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</si>
  <si>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</si>
  <si>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</si>
  <si>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</si>
  <si>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</si>
  <si>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</si>
  <si>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</si>
  <si>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</si>
  <si>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</si>
  <si>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</si>
  <si>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</si>
  <si>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</si>
  <si>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</si>
  <si>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</si>
  <si>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</si>
  <si>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</si>
  <si>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</si>
  <si>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</si>
  <si>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</si>
  <si>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</si>
  <si>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</si>
  <si>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</si>
  <si>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</si>
  <si>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</si>
  <si>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</si>
  <si>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</si>
  <si>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</si>
  <si>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</si>
  <si>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</si>
  <si>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</si>
  <si>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</si>
  <si>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</si>
  <si>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</si>
  <si>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</si>
  <si>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</si>
  <si>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</si>
  <si>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</si>
  <si>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</si>
  <si>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</si>
  <si>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</si>
  <si>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</si>
  <si>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</si>
  <si>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</si>
  <si>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</si>
  <si>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</si>
  <si>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</si>
  <si>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</si>
  <si>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</si>
  <si>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</si>
  <si>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</si>
  <si>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</si>
  <si>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</si>
  <si>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</si>
  <si>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</si>
  <si>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</si>
  <si>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</si>
  <si>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</si>
  <si>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</si>
  <si>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</si>
  <si>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</si>
  <si>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</si>
  <si>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</si>
  <si>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</si>
  <si>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</si>
  <si>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</si>
  <si>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</si>
  <si>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</si>
  <si>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</si>
  <si>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</si>
  <si>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</si>
  <si>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</si>
  <si>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</si>
  <si>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</si>
  <si>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</si>
  <si>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Wt Cls:</t>
  </si>
  <si>
    <t>BP</t>
  </si>
  <si>
    <t>DL</t>
  </si>
  <si>
    <t>S</t>
  </si>
  <si>
    <t>Male Open Raw BPU</t>
  </si>
  <si>
    <t>Male Open Classic Raw BPU</t>
  </si>
  <si>
    <t>Male Open Raw ABPU</t>
  </si>
  <si>
    <t>Male Open Classic Raw APBU</t>
  </si>
  <si>
    <t>Male Open Equipped Multiply BPU</t>
  </si>
  <si>
    <t>Male Open Equipped Multiply ABPU</t>
  </si>
  <si>
    <t>Male Open Equipped Single-Ply BPU</t>
  </si>
  <si>
    <t>Male Open Equipped Single-Ply ABPU</t>
  </si>
  <si>
    <t>Male Teen 1 Raw BPU: 13-15</t>
  </si>
  <si>
    <t>Male Teen 1 Raw ABPU: 13-15</t>
  </si>
  <si>
    <t>Male Teen 1 Classic Raw ABPU: 13-15</t>
  </si>
  <si>
    <t>Male Teen 1 Equipped Multiply BPU: 13-15</t>
  </si>
  <si>
    <t>Male Teen 1 Equipped Multiply ABPU: 13-15</t>
  </si>
  <si>
    <t>Male Teen 1 Equipped Single-Ply ABPU: 13-15</t>
  </si>
  <si>
    <t>Male Teen 1 Equipped Single-PlyABPU: 13-15</t>
  </si>
  <si>
    <t>Male Teen 2 Raw BPU: 16-17</t>
  </si>
  <si>
    <t>Male Teen 2 Raw ABPU: 16-17</t>
  </si>
  <si>
    <t>Male Teen 2 Classic Raw ABPU: 16-17</t>
  </si>
  <si>
    <t>Male Teen 2 Equipped Multiply BPU: 16-17</t>
  </si>
  <si>
    <t>Male Teen 2 Equipped Multiply ABPU: 16-17</t>
  </si>
  <si>
    <t>Male Teen 2 Equipped Single-Ply ABPU: 16-17</t>
  </si>
  <si>
    <t>Male Teen 2 Equipped Single-Ply BPU: 16-17</t>
  </si>
  <si>
    <t>Male Teen 3 Raw BPU: 18-19</t>
  </si>
  <si>
    <t>Male Teen 3 Raw ABPU: 18-19</t>
  </si>
  <si>
    <t>Male Teen 3 Classic Raw BPU: 18-19</t>
  </si>
  <si>
    <t>Male Teen 3 Classic Raw ABPU: 18-19</t>
  </si>
  <si>
    <t>Male Teen 3 Equipped Mulitply BPU: 18-19</t>
  </si>
  <si>
    <t>Male Teen 3 Equipped Mulitply ABPU: 18-19</t>
  </si>
  <si>
    <t>Male Teen 3 Equipped Single-Ply BPU: 18-19</t>
  </si>
  <si>
    <t>Male Junior Raw BPU: 20-23</t>
  </si>
  <si>
    <t>Male Junior Raw ABPU: 20-23</t>
  </si>
  <si>
    <t>Male Junior Equipped Mulitply ABPU: 20-23</t>
  </si>
  <si>
    <t>Male Junior Equipped Single-Ply ABPU: 20-23</t>
  </si>
  <si>
    <t>Male Sub-Master Raw ABPU: 33-39</t>
  </si>
  <si>
    <t>Male Sub-Master Classic Raw ABPU: 33-39</t>
  </si>
  <si>
    <t>Male Sub-Master Equipped Multiply ABPU: 33-39</t>
  </si>
  <si>
    <t>Male Sub-Master Equipped Single-Ply ABPU: 33-39</t>
  </si>
  <si>
    <t>Male Master 1 Raw ABPU: 40-44</t>
  </si>
  <si>
    <t>Male Master 1 Classic Raw ABPU: 40-44</t>
  </si>
  <si>
    <t>Male Master 1 Equipped Multiply ABPU: 40-44</t>
  </si>
  <si>
    <t>Male Master 1 Equipped Single-Ply ABPU: 40-44</t>
  </si>
  <si>
    <t>Male Master 2 Raw ABPU: 45-49</t>
  </si>
  <si>
    <t>Male Master 2 Classic Raw ABPU: 45-49</t>
  </si>
  <si>
    <t>Male Master 2 Equipped Multiply ABPU: 45-49</t>
  </si>
  <si>
    <t>Male Master 2 Equipped Sinlge-Ply ABPU: 45-49</t>
  </si>
  <si>
    <t>Male Master 3 Raw ABPU: 50-54</t>
  </si>
  <si>
    <t>Male Master 3 Classic Raw ABPU: 50-54</t>
  </si>
  <si>
    <t>Male Master 3 Equipped Multiply ABPU: 50-54</t>
  </si>
  <si>
    <t>Male Master 3 Equipped Single-Ply ABPU: 50-54</t>
  </si>
  <si>
    <t>Male Master 4 Raw ABPU: 55-59</t>
  </si>
  <si>
    <t>Male Master 4 Classic Raw ABPU: 55-59</t>
  </si>
  <si>
    <t>Male Master 4 Equipped Multiply ABPU: 55-59</t>
  </si>
  <si>
    <t>Male Master 4 Equipped Single-Ply ABPU: 55-59</t>
  </si>
  <si>
    <t>Male Master 5 Raw ABPU: 60-64</t>
  </si>
  <si>
    <t>Male Master 5 Classic Raw ABPU: 60-64</t>
  </si>
  <si>
    <t>Male Master 5 Equipped Multiply ABPU: 60-64</t>
  </si>
  <si>
    <t>Male Master 5 Equipped Single-Ply ABPU: 60-64</t>
  </si>
  <si>
    <t>Male Master 6 Raw ABPU: 65-69</t>
  </si>
  <si>
    <t>Male Master 6 Classic Raw ABPU: 65-69</t>
  </si>
  <si>
    <t>Male Master 6 Equipped Multiply ABPU: 65-69</t>
  </si>
  <si>
    <t>Male Master 6 Equipped Single-Ply ABPU: 65-69</t>
  </si>
  <si>
    <t>Male Master 7 Raw ABPU: 70-74</t>
  </si>
  <si>
    <t>Male Master 7 Classic Raw ABPU: 70-74</t>
  </si>
  <si>
    <t>Male Master 7 Equipped Multiply ABPU: 70-74</t>
  </si>
  <si>
    <t>Male Master 7 Equipped Single-Ply ABPU: 70-74</t>
  </si>
  <si>
    <t>Male Master 8 Raw ABPU: 75-79</t>
  </si>
  <si>
    <t>Male Master 8 Classic Raw ABPU: 75-79</t>
  </si>
  <si>
    <t>Male Master 8 Equipped Multiply ABPU: 75-79</t>
  </si>
  <si>
    <t>Male Master 8 Equipped Single-Ply ABPU: 75-79</t>
  </si>
  <si>
    <t>Male Master 9 Raw ABPU: 80+</t>
  </si>
  <si>
    <t>Male Master 9 Classic Raw ABPU: 80+</t>
  </si>
  <si>
    <t>Male Master 9 Equipped Multiply ABPU: 80+</t>
  </si>
  <si>
    <t>Male Master 9 Equipped Single-Ply ABPU: 80+</t>
  </si>
  <si>
    <t>Female Open Raw ABPU</t>
  </si>
  <si>
    <t>Female Open Classic Raw ABPU</t>
  </si>
  <si>
    <t>Female Open Equipped Multiply ABPU</t>
  </si>
  <si>
    <t>Female Open Equipped Single-Ply ABPU</t>
  </si>
  <si>
    <t>Female Teen 1 Raw ABPU: 13-15</t>
  </si>
  <si>
    <t>Male Junior Classic Raw ABPU: 20-23</t>
  </si>
  <si>
    <t>Female Teen 1 Classic Raw ABPU: 13-15</t>
  </si>
  <si>
    <t>Female Teen 1 Equipped Multiply ABPU: 13-15</t>
  </si>
  <si>
    <t>Female Teen 1 Equipped Single-PlyABPU: 13-15</t>
  </si>
  <si>
    <t>Female Teen 2 Raw ABPU: 16-17</t>
  </si>
  <si>
    <t>Female Teen 2 Classic Raw ABPU: 16-17</t>
  </si>
  <si>
    <t>Female Teen 2 Equipped Multiply ABPU: 16-17</t>
  </si>
  <si>
    <t>Female Teen 2 Equipped Single-Ply ABPU: 16-17</t>
  </si>
  <si>
    <t>Female Teen 3 Raw ABPU: 18-19</t>
  </si>
  <si>
    <t>Female Teen 3 Classic Raw ABPU: 18-19</t>
  </si>
  <si>
    <t>Female Teen 3 Equipped Mulitply ABPU: 18-19</t>
  </si>
  <si>
    <t>Female Teen 3 Equipped Single-Ply ABPU: 18-19</t>
  </si>
  <si>
    <t>Female Junior Raw ABPU: 20-23</t>
  </si>
  <si>
    <t>Female Junior Classic Raw ABPU: 20-23</t>
  </si>
  <si>
    <t>Female Junior Equipped Mulitply ABPU: 20-23</t>
  </si>
  <si>
    <t>Female Junior Equipped Single-Ply ABPU: 20-23</t>
  </si>
  <si>
    <t>Female Sub-Master Raw ABPU: 33-39</t>
  </si>
  <si>
    <t>Female Sub-Master Classic Raw ABPU: 33-39</t>
  </si>
  <si>
    <t>Female Sub-Master Equipped Multiply ABPU: 33-39</t>
  </si>
  <si>
    <t>Female Sub-Master Equipped Single-Ply ABPU: 33-39</t>
  </si>
  <si>
    <t>Female Master 1 Raw ABPU: 40-44</t>
  </si>
  <si>
    <t>Female Master 1 Classic Raw ABPU: 40-44</t>
  </si>
  <si>
    <t>Female Master 1 Equipped Multiply ABPU: 40-44</t>
  </si>
  <si>
    <t>Female Master 1 Equipped Single-Ply ABPU: 40-44</t>
  </si>
  <si>
    <t>Female Master 2 Raw ABPU: 45-49</t>
  </si>
  <si>
    <t>Female Master 2 Classic Raw ABPU: 45-49</t>
  </si>
  <si>
    <t>Female Master 2 Equipped Multiply ABPU: 45-49</t>
  </si>
  <si>
    <t>Female Master 2 Equipped Sinlge-Ply ABPU: 45-49</t>
  </si>
  <si>
    <t>Female Master 3 Raw ABPU: 50-54</t>
  </si>
  <si>
    <t>Female Master 3 Classic Raw ABPU: 50-54</t>
  </si>
  <si>
    <t>Female Master 3 Equipped Multiply ABPU: 50-54</t>
  </si>
  <si>
    <t>Female Master 3 Equipped Single-Ply ABPU: 50-54</t>
  </si>
  <si>
    <t>Female Master 4 Raw ABPU: 55-59</t>
  </si>
  <si>
    <t>Female Master 4 Classic Raw ABPU: 55-59</t>
  </si>
  <si>
    <t>Female Master 4 Equipped Multiply ABPU: 55-59</t>
  </si>
  <si>
    <t>Female Master 4 Equipped Single-Ply ABPU: 55-59</t>
  </si>
  <si>
    <t>Female Master 5 Raw ABPU: 60-64</t>
  </si>
  <si>
    <t>Female Master 5 Classic Raw ABPU: 60-64</t>
  </si>
  <si>
    <t>Female Master 5 Equipped Multiply ABPU: 60-64</t>
  </si>
  <si>
    <t>Female Master 5 Equipped Single-Ply ABPU: 60-64</t>
  </si>
  <si>
    <t>Female Master 6 Raw ABPU: 65-69</t>
  </si>
  <si>
    <t>Female Master 6 Classic Raw ABPU: 65-69</t>
  </si>
  <si>
    <t>Female Master 6 Equipped Multiply ABPU: 65-69</t>
  </si>
  <si>
    <t>Female Master 6 Equipped Single-Ply ABPU: 65-69</t>
  </si>
  <si>
    <t>Female Master 7 Raw ABPU: 70-74</t>
  </si>
  <si>
    <t>Female Master 7 Classic Raw ABPU: 70-74</t>
  </si>
  <si>
    <t>Female Master 7 Equipped Multiply ABPU: 70-74</t>
  </si>
  <si>
    <t>Female Master 7 Equipped Single-Ply ABPU: 70-74</t>
  </si>
  <si>
    <t>Female Master 8 Raw ABPU: 75-79</t>
  </si>
  <si>
    <t>Female Master 8 Classic Raw ABPU: 75-79</t>
  </si>
  <si>
    <t>Female Master 8 Equipped Multiply ABPU: 75-79</t>
  </si>
  <si>
    <t>Female Master 8 Equipped Single-Ply ABPU: 75-79</t>
  </si>
  <si>
    <t>Female Master 9 Raw ABPU: 80+</t>
  </si>
  <si>
    <t>Female Master 9 Classic Raw ABPU: 80+</t>
  </si>
  <si>
    <t>Female Master 9 Equipped Multiply ABPU: 80+</t>
  </si>
  <si>
    <t>Female Master 9 Equipped Single-Ply ABPU: 80+</t>
  </si>
  <si>
    <t>Male Junior Classic Raw BPU: 20-23</t>
  </si>
  <si>
    <t>Male Junior Equipped Mulitply BPU: 20-23</t>
  </si>
  <si>
    <t>Male Junior Equipped Single-Ply BPU: 20-23</t>
  </si>
  <si>
    <t>Male Sub-Master Raw BPU: 33-39</t>
  </si>
  <si>
    <t>Male Sub-Master Classic Raw BPU: 33-39</t>
  </si>
  <si>
    <t>Male Sub-Master Equipped Multiply BPU: 33-39</t>
  </si>
  <si>
    <t>Male Sub-Master Equipped Single-Ply BPU: 33-39</t>
  </si>
  <si>
    <t>Male Master 1 Raw BPU: 40-44</t>
  </si>
  <si>
    <t>Male Master 1 Classic Raw BPU: 40-44</t>
  </si>
  <si>
    <t>Male Master 1 Equipped Multiply BPU: 40-44</t>
  </si>
  <si>
    <t>Male Master 1 Equipped Single-Ply BPU: 40-44</t>
  </si>
  <si>
    <t>Male Master 2 Raw BPU: 45-49</t>
  </si>
  <si>
    <t>Male Master 2 Classic Raw BPU: 45-49</t>
  </si>
  <si>
    <t>Male Master 2 Equipped Mulitply BPU: 45-49</t>
  </si>
  <si>
    <t>Male Master 2 Equipped Single-Ply BPU: 45-49</t>
  </si>
  <si>
    <t>Male Master 3 Raw BPU: 50-54</t>
  </si>
  <si>
    <t>Male Master 3 Classic Raw BPU: 50-54</t>
  </si>
  <si>
    <t>Male Master 3 Equipped Mulitply BPU: 50-54</t>
  </si>
  <si>
    <t>Male Master 3 Equipped Single-Ply BPU: 50-54</t>
  </si>
  <si>
    <t>Male Master 4 Raw BPU: 55-59</t>
  </si>
  <si>
    <t>Male Master 4 Classic Raw BPU: 55-59</t>
  </si>
  <si>
    <t>Male Master 4 Equipped Mulitply BPU: 55-59</t>
  </si>
  <si>
    <t>Male Master 4 Equipped Single-Ply BPU: 55-59</t>
  </si>
  <si>
    <t>Male Master 5 Raw BPU: 60-64</t>
  </si>
  <si>
    <t>Male Master 5 Classic Raw BPU: 60-64</t>
  </si>
  <si>
    <t>Male Master 5 Equipped Multiply BPU: 60-64</t>
  </si>
  <si>
    <t>Male Master 5 Equipped Single-Ply BPU: 60-64</t>
  </si>
  <si>
    <t>Male Master 6 Raw BPU: 65-69</t>
  </si>
  <si>
    <t>Male Master 6 Classic Raw BPU: 65-69</t>
  </si>
  <si>
    <t>Male Master 6 Equipped Multiply BPU: 65-69</t>
  </si>
  <si>
    <t>Male Master 6 Equipped Single-Ply BPU: 65-69</t>
  </si>
  <si>
    <t>Male Master 7 Raw BPU: 70-74</t>
  </si>
  <si>
    <t>Male Master 7 Classic Raw BPU: 70-74</t>
  </si>
  <si>
    <t>Male Master 7 Equipped Multiply BPU: 70-74</t>
  </si>
  <si>
    <t>Male Master 7 Equipped Single-Ply BPU: 70-74</t>
  </si>
  <si>
    <t>Male Master 8 Raw BPU: 75-79</t>
  </si>
  <si>
    <t>Male Master 8 Classic Raw BPU: 75-79</t>
  </si>
  <si>
    <t>Male Master 8 Equipped Mulitply BPU: 75-79</t>
  </si>
  <si>
    <t>Male Master 8 Equipped Single-Ply  BPU: 75-79</t>
  </si>
  <si>
    <t>Male Master 9 Raw BPU: 80+</t>
  </si>
  <si>
    <t>Male Master 9 Classic Raw BPU: 80+</t>
  </si>
  <si>
    <t>Male Master 9 Equipped Multiply BPU: 80+</t>
  </si>
  <si>
    <t>Male Master 9 Equipped Single-Ply BPU: 80+</t>
  </si>
  <si>
    <t>Female Open Raw BPU</t>
  </si>
  <si>
    <t>Female Open Classic Raw BPU</t>
  </si>
  <si>
    <t>Female Open Equipped Multiply BPU</t>
  </si>
  <si>
    <t>Female Open Equipped Single-Ply BPU</t>
  </si>
  <si>
    <t>Female Teen 1 Raw BPU: 13-15</t>
  </si>
  <si>
    <t>Female Teen 1 Classic Raw BPU: 13-15</t>
  </si>
  <si>
    <t>Female Teen 1 Equipped Multiply BPU: 13-15</t>
  </si>
  <si>
    <t>Female Teen 1 Equipped Single-Ply BPU: 13-15</t>
  </si>
  <si>
    <t>Female Teen 2 Raw BPU: 16-17</t>
  </si>
  <si>
    <t>Female Teen 2 Classic Raw BPU: 16-17</t>
  </si>
  <si>
    <t>Female Teen 2 Equipped Multiply BPU: 16-17</t>
  </si>
  <si>
    <t>Female Teen 2 Equipped Single-Ply BPU: 16-17</t>
  </si>
  <si>
    <t>Female Teen 3 Raw BPU: 18-19</t>
  </si>
  <si>
    <t>Female Teen 3 Classic Raw BPU: 18-19</t>
  </si>
  <si>
    <t>Female Teen 3 Equipped Mulitply BPU: 18-19</t>
  </si>
  <si>
    <t>Female Teen 3 Equipped Single-Ply BPU: 18-19</t>
  </si>
  <si>
    <t>Female Junior Raw BPU: 20-23</t>
  </si>
  <si>
    <t>Female Junior Classic Raw BPU: 20-23</t>
  </si>
  <si>
    <t>Female Junior Equipped Mulitply BPU: 20-23</t>
  </si>
  <si>
    <t>Female Junior Equipped Single-Ply BPU: 20-23</t>
  </si>
  <si>
    <t>Female Sub-Master Raw BPU: 33-39</t>
  </si>
  <si>
    <t>Female Sub-Master Classic Raw BPU: 33-39</t>
  </si>
  <si>
    <t>Female Sub-Master Equipped Multiply BPU: 33-39</t>
  </si>
  <si>
    <t>Female Sub-Master Equipped Single-Ply BPU: 33-39</t>
  </si>
  <si>
    <t>Female Master 1 Raw BPU: 40-44</t>
  </si>
  <si>
    <t>Female Master 1 Classic Raw BPU: 40-44</t>
  </si>
  <si>
    <t>Female Master 1 Equipped Multiply BPU: 40-44</t>
  </si>
  <si>
    <t>Female Master 1 Equipped Single-Ply BPU: 40-44</t>
  </si>
  <si>
    <t>Female Master 2 Raw BPU: 45-49</t>
  </si>
  <si>
    <t>Female Master 2 Classic Raw BPU: 45-49</t>
  </si>
  <si>
    <t>Female Master 2 Equipped Mulitply BPU: 45-49</t>
  </si>
  <si>
    <t>Female Master 2 Equipped Single-Ply BPU: 45-49</t>
  </si>
  <si>
    <t>Female Master 3 Raw BPU: 50-54</t>
  </si>
  <si>
    <t>Female Master 3 Classic Raw BPU: 50-54</t>
  </si>
  <si>
    <t>Female Master 3 Equipped Mulitply BPU: 50-54</t>
  </si>
  <si>
    <t>Female Master 3 Equipped Single-Ply BPU: 50-54</t>
  </si>
  <si>
    <t>Female Master 4 Raw BPU: 55-59</t>
  </si>
  <si>
    <t>Female Master 4 Classic Raw BPU: 55-59</t>
  </si>
  <si>
    <t>Female Master 4 Equipped Mulitply BPU: 55-59</t>
  </si>
  <si>
    <t>Female Master 4 Equipped Single-Ply BPU: 55-59</t>
  </si>
  <si>
    <t>Female Master 5 Raw BPU: 60-64</t>
  </si>
  <si>
    <t>Female Master 5 Classic Raw BPU: 60-64</t>
  </si>
  <si>
    <t>Female Master 5 Equipped Multiply BPU: 60-64</t>
  </si>
  <si>
    <t>Female Master 5 Equipped Single-Ply BPU: 60-64</t>
  </si>
  <si>
    <t>Female Master 6 Raw BPU: 65-69</t>
  </si>
  <si>
    <t>Female Master 6 Classic Raw BPU: 65-69</t>
  </si>
  <si>
    <t>Female Master 6 Equipped Multiply BPU: 65-69</t>
  </si>
  <si>
    <t>Female Master 6 Equipped Single-Ply BPU: 65-69</t>
  </si>
  <si>
    <t>Female Master 7 Raw BPU: 70-74</t>
  </si>
  <si>
    <t>Female Master 7 Classic Raw BPU: 70-74</t>
  </si>
  <si>
    <t>Female Master 7 Equipped Multiply BPU: 70-74</t>
  </si>
  <si>
    <t>Female Master 7 Equipped Single-Ply BPU: 70-74</t>
  </si>
  <si>
    <t>Female Master 8 Raw BPU: 75-79</t>
  </si>
  <si>
    <t>Female Master 8 Classic Raw BPU: 75-79</t>
  </si>
  <si>
    <t>Female Master 8 Equipped Mulitply BPU: 75-79</t>
  </si>
  <si>
    <t>Female Master 8 Equipped Single-Ply  BPU: 75-79</t>
  </si>
  <si>
    <t>Female Master 9 Raw BPU: 80+</t>
  </si>
  <si>
    <t>Female Master 9 Classic Raw BPU: 80+</t>
  </si>
  <si>
    <t>Female Master 9 Equipped Multiply BPU: 80+</t>
  </si>
  <si>
    <t>Female Master 9 Equipped Single-Ply BPU: 80+</t>
  </si>
  <si>
    <t>Wilks</t>
  </si>
  <si>
    <t>Marian Lighean</t>
  </si>
  <si>
    <t>Flt</t>
  </si>
  <si>
    <t>Upcoming Flights</t>
  </si>
  <si>
    <t>ETA Next Flight:</t>
  </si>
  <si>
    <t>Shanagh-Leigh Gallery-Lane</t>
  </si>
  <si>
    <t xml:space="preserve">Paul Murphy </t>
  </si>
  <si>
    <t>John Cook</t>
  </si>
  <si>
    <t>Samuel Watt</t>
  </si>
  <si>
    <t>Jan PUHLOVSKY</t>
  </si>
  <si>
    <t xml:space="preserve">Ricky Moore </t>
  </si>
  <si>
    <t xml:space="preserve">Rachel Laughton </t>
  </si>
  <si>
    <t xml:space="preserve">Jennifer Hayward </t>
  </si>
  <si>
    <t xml:space="preserve">Tracy Johnson </t>
  </si>
  <si>
    <t>Jim Nuttall</t>
  </si>
  <si>
    <t xml:space="preserve">Jay Hollingsworth </t>
  </si>
  <si>
    <t>Liam Jones</t>
  </si>
  <si>
    <t xml:space="preserve">Sara Bradley </t>
  </si>
  <si>
    <t>Maciej Rutkowsk</t>
  </si>
  <si>
    <t xml:space="preserve">Cyle Johnson </t>
  </si>
  <si>
    <t xml:space="preserve">Edward Black </t>
  </si>
  <si>
    <t xml:space="preserve">Jane Davies </t>
  </si>
  <si>
    <t xml:space="preserve">Gary Croft </t>
  </si>
  <si>
    <t xml:space="preserve">Brandon Morgan </t>
  </si>
  <si>
    <t>Sarah Judith Credland</t>
  </si>
  <si>
    <t>James Knight</t>
  </si>
  <si>
    <t>Callum Rowe</t>
  </si>
  <si>
    <t>Tamara Cook</t>
  </si>
  <si>
    <t>Sort-on</t>
  </si>
  <si>
    <t>PL TOTAL</t>
  </si>
  <si>
    <t>M</t>
  </si>
  <si>
    <t>Masters</t>
  </si>
  <si>
    <t>O</t>
  </si>
  <si>
    <t>Open</t>
  </si>
  <si>
    <t>J</t>
  </si>
  <si>
    <t>Junior</t>
  </si>
  <si>
    <t>BPU/ABPU</t>
  </si>
  <si>
    <t>sex</t>
  </si>
  <si>
    <t>Class</t>
  </si>
  <si>
    <t>Placing</t>
  </si>
  <si>
    <t>Category</t>
  </si>
  <si>
    <t>Glossbrenner</t>
  </si>
  <si>
    <t>postfix</t>
  </si>
  <si>
    <t>Classic Raw female</t>
  </si>
  <si>
    <t>Classic Raw male</t>
  </si>
  <si>
    <t>Raw female</t>
  </si>
  <si>
    <t>Raw male</t>
  </si>
  <si>
    <t>M_O_R_BPU</t>
  </si>
  <si>
    <t>M_O_R_ABPU</t>
  </si>
  <si>
    <t>M_O_C_BPU</t>
  </si>
  <si>
    <t>M_O_C_ABPU</t>
  </si>
  <si>
    <t>M_O_M_BPU</t>
  </si>
  <si>
    <t>M_O_M_ABPU</t>
  </si>
  <si>
    <t>M_O_S_BPU</t>
  </si>
  <si>
    <t>M_O_S_ABPU</t>
  </si>
  <si>
    <t>M_J_S_BPU</t>
  </si>
  <si>
    <t>M_J_S_ABPU</t>
  </si>
  <si>
    <t>M_S_S_BPU</t>
  </si>
  <si>
    <t>M_S_S_ABPU</t>
  </si>
  <si>
    <t>F_O_S_BPU</t>
  </si>
  <si>
    <t>F_O_S_ABPU</t>
  </si>
  <si>
    <t>F_J_S_BPU</t>
  </si>
  <si>
    <t>F_J_S_ABPU</t>
  </si>
  <si>
    <t>F_S_S_BPU</t>
  </si>
  <si>
    <t>F_S_S_ABPU</t>
  </si>
  <si>
    <t>M_T_M_BPU</t>
  </si>
  <si>
    <t>M_J_M_BPU</t>
  </si>
  <si>
    <t>M_J_M_ABPU</t>
  </si>
  <si>
    <t>M_S_M_BPU</t>
  </si>
  <si>
    <t>M_S_M_ABPU</t>
  </si>
  <si>
    <t>F_O_M_BPU</t>
  </si>
  <si>
    <t>F_O_M_ABPU</t>
  </si>
  <si>
    <t>F_J_M_BPU</t>
  </si>
  <si>
    <t>F_J_M_ABPU</t>
  </si>
  <si>
    <t>F_S_M_BPU</t>
  </si>
  <si>
    <t>F_S_M_ABPU</t>
  </si>
  <si>
    <t>M_T1_R_BPU</t>
  </si>
  <si>
    <t>M_T1_R_ABPU</t>
  </si>
  <si>
    <t>M_J_R_BPU</t>
  </si>
  <si>
    <t>M_J_R_ABPU</t>
  </si>
  <si>
    <t>M_S_R_BPU</t>
  </si>
  <si>
    <t>M_S_R_ABPU</t>
  </si>
  <si>
    <t>F_O_R_BPU</t>
  </si>
  <si>
    <t>F_O_R_ABPU</t>
  </si>
  <si>
    <t>F_J_R_BPU</t>
  </si>
  <si>
    <t>F_J_R_ABPU</t>
  </si>
  <si>
    <t>F_S_R_BPU</t>
  </si>
  <si>
    <t>F_S_R_ABPU</t>
  </si>
  <si>
    <t>M_T1_C_BPU</t>
  </si>
  <si>
    <t>M_T1_C_ABPU</t>
  </si>
  <si>
    <t>M_J_C_BPU</t>
  </si>
  <si>
    <t>M_J_C_ABPU</t>
  </si>
  <si>
    <t>M_S_C_BPU</t>
  </si>
  <si>
    <t>M_S_C_ABPU</t>
  </si>
  <si>
    <t>F_O_C_BPU</t>
  </si>
  <si>
    <t>F_O_C_ABPU</t>
  </si>
  <si>
    <t>F_J_C_BPU</t>
  </si>
  <si>
    <t>F_J_C_ABPU</t>
  </si>
  <si>
    <t>F_S_C_BPU</t>
  </si>
  <si>
    <t>F_S_C_ABPU</t>
  </si>
  <si>
    <t>M_T1_M_BPU</t>
  </si>
  <si>
    <t>M_T1_M_ABPU</t>
  </si>
  <si>
    <t>M_T1_S_BPU</t>
  </si>
  <si>
    <t>M_T1_S_ABPU</t>
  </si>
  <si>
    <t>M_T2_R_BPU</t>
  </si>
  <si>
    <t>M_T2_R_ABPU</t>
  </si>
  <si>
    <t>M_T2_C_BPU</t>
  </si>
  <si>
    <t>M_T2_C_ABPU</t>
  </si>
  <si>
    <t>M_T2_M_BPU</t>
  </si>
  <si>
    <t>M_T2_M_ABPU</t>
  </si>
  <si>
    <t>M_T2_S_BPU</t>
  </si>
  <si>
    <t>M_T2_S_ABPU</t>
  </si>
  <si>
    <t>M_T3_R_BPU</t>
  </si>
  <si>
    <t>M_T3_R_ABPU</t>
  </si>
  <si>
    <t>M_T3_C_BPU</t>
  </si>
  <si>
    <t>M_T3_C_ABPU</t>
  </si>
  <si>
    <t>M_T3_M_ABPU</t>
  </si>
  <si>
    <t>M_M3_M_BPU</t>
  </si>
  <si>
    <t>M_M3_M_ABPU</t>
  </si>
  <si>
    <t>F_T3_M_BPU</t>
  </si>
  <si>
    <t>F_T3_M_ABPU</t>
  </si>
  <si>
    <t>F_M3_M_BPU</t>
  </si>
  <si>
    <t>F_M3_M_ABPU</t>
  </si>
  <si>
    <t>M_T3_S_BPU</t>
  </si>
  <si>
    <t>M_T3_S_ABPU</t>
  </si>
  <si>
    <t>M_M3_S_BPU</t>
  </si>
  <si>
    <t>M_M3_S_ABPU</t>
  </si>
  <si>
    <t>F_T3_S_BPU</t>
  </si>
  <si>
    <t>F_T3_S_ABPU</t>
  </si>
  <si>
    <t>F_M3_S_BPU</t>
  </si>
  <si>
    <t>F_M3_S_ABPU</t>
  </si>
  <si>
    <t>M_M1_R_BPU</t>
  </si>
  <si>
    <t>M_M1_R_ABPU</t>
  </si>
  <si>
    <t>F_T1_R_BPU</t>
  </si>
  <si>
    <t>F_T1_R_ABPU</t>
  </si>
  <si>
    <t>F_M1_R_BPU</t>
  </si>
  <si>
    <t>F_M1_R_ABPU</t>
  </si>
  <si>
    <t>M_M1_C_BPU</t>
  </si>
  <si>
    <t>M_M1_C_ABPU</t>
  </si>
  <si>
    <t>F_T1_C_BPU</t>
  </si>
  <si>
    <t>F_T1_C_ABPU</t>
  </si>
  <si>
    <t>F_M1_C_BPU</t>
  </si>
  <si>
    <t>F_M1_C_ABPU</t>
  </si>
  <si>
    <t>M_M1_M_BPU</t>
  </si>
  <si>
    <t>M_M1_M_ABPU</t>
  </si>
  <si>
    <t>F_T1_M_BPU</t>
  </si>
  <si>
    <t>F_T1_M_ABPU</t>
  </si>
  <si>
    <t>F_M1_M_BPU</t>
  </si>
  <si>
    <t>F_M1_M_ABPU</t>
  </si>
  <si>
    <t>M_M1_S_BPU</t>
  </si>
  <si>
    <t>M_M1_S_ABPU</t>
  </si>
  <si>
    <t>F_T1_S_BPU</t>
  </si>
  <si>
    <t>F_T1_S_ABPU</t>
  </si>
  <si>
    <t>F_M1_S_BPU</t>
  </si>
  <si>
    <t>F_M1_S_ABPU</t>
  </si>
  <si>
    <t>M_M2_S_BPU</t>
  </si>
  <si>
    <t>M_M2_S_ABPU</t>
  </si>
  <si>
    <t>F_T2_S_BPU</t>
  </si>
  <si>
    <t>F_T2_S_ABPU</t>
  </si>
  <si>
    <t>F_M2_S_BPU</t>
  </si>
  <si>
    <t>F_M2_S_ABPU</t>
  </si>
  <si>
    <t>M_M2_M_BPU</t>
  </si>
  <si>
    <t>M_M2_M_ABPU</t>
  </si>
  <si>
    <t>F_T2_M_BPU</t>
  </si>
  <si>
    <t>F_T2_M_ABPU</t>
  </si>
  <si>
    <t>F_M2_M_BPU</t>
  </si>
  <si>
    <t>F_M2_M_ABPU</t>
  </si>
  <si>
    <t>M_M2_R_BPU</t>
  </si>
  <si>
    <t>M_M2_R_ABPU</t>
  </si>
  <si>
    <t>F_T2_R_BPU</t>
  </si>
  <si>
    <t>F_T2_R_ABPU</t>
  </si>
  <si>
    <t>F_M2_R_BPU</t>
  </si>
  <si>
    <t>F_M2_R_ABPU</t>
  </si>
  <si>
    <t>M_M2_C_BPU</t>
  </si>
  <si>
    <t>M_M2_C_ABPU</t>
  </si>
  <si>
    <t>F_T2_C_BPU</t>
  </si>
  <si>
    <t>F_T2_C_ABPU</t>
  </si>
  <si>
    <t>F_M2_C_BPU</t>
  </si>
  <si>
    <t>F_M2_C_ABPU</t>
  </si>
  <si>
    <t>M_M3_C_BPU</t>
  </si>
  <si>
    <t>M_M3_C_ABPU</t>
  </si>
  <si>
    <t>F_T3_C_BPU</t>
  </si>
  <si>
    <t>F_T3_C_ABPU</t>
  </si>
  <si>
    <t>F_M3_C_BPU</t>
  </si>
  <si>
    <t>F_M3_C_ABPU</t>
  </si>
  <si>
    <t>M_M3_R_BPU</t>
  </si>
  <si>
    <t>M_M3_R_ABPU</t>
  </si>
  <si>
    <t>F_T3_R_BPU</t>
  </si>
  <si>
    <t>F_T3_R_ABPU</t>
  </si>
  <si>
    <t>F_M3_R_BPU</t>
  </si>
  <si>
    <t>F_M3_R_ABPU</t>
  </si>
  <si>
    <t>M_M4_S_BPU</t>
  </si>
  <si>
    <t>M_M4_S_ABPU</t>
  </si>
  <si>
    <t>F_M4_S_BPU</t>
  </si>
  <si>
    <t>F_M4_S_ABPU</t>
  </si>
  <si>
    <t>M_M4_R_BPU</t>
  </si>
  <si>
    <t>M_M4_R_ABPU</t>
  </si>
  <si>
    <t>F_M4_R_BPU</t>
  </si>
  <si>
    <t>F_M4_R_ABPU</t>
  </si>
  <si>
    <t>M_M4_C_BPU</t>
  </si>
  <si>
    <t>M_M4_C_ABPU</t>
  </si>
  <si>
    <t>F_M4_C_BPU</t>
  </si>
  <si>
    <t>F_M4_C_ABPU</t>
  </si>
  <si>
    <t>M_M4_M_BPU</t>
  </si>
  <si>
    <t>M_M4_M_ABPU</t>
  </si>
  <si>
    <t>F_M4_M_BPU</t>
  </si>
  <si>
    <t>F_M4_M_ABPU</t>
  </si>
  <si>
    <t>M_M5_M_BPU</t>
  </si>
  <si>
    <t>M_M5_M_ABPU</t>
  </si>
  <si>
    <t>F_M5_M_BPU</t>
  </si>
  <si>
    <t>F_M5_M_ABPU</t>
  </si>
  <si>
    <t>M_M5_S_BPU</t>
  </si>
  <si>
    <t>M_M5_S_ABPU</t>
  </si>
  <si>
    <t>F_M5_S_BPU</t>
  </si>
  <si>
    <t>F_M5_S_ABPU</t>
  </si>
  <si>
    <t>M_M5_C_BPU</t>
  </si>
  <si>
    <t>M_M5_C_ABPU</t>
  </si>
  <si>
    <t>F_M5_C_BPU</t>
  </si>
  <si>
    <t>F_M5_C_ABPU</t>
  </si>
  <si>
    <t>M_M5_R_BPU</t>
  </si>
  <si>
    <t>M_M5_R_ABPU</t>
  </si>
  <si>
    <t>F_M5_R_BPU</t>
  </si>
  <si>
    <t>F_M5_R_ABPU</t>
  </si>
  <si>
    <t>M_M6_R_BPU</t>
  </si>
  <si>
    <t>M_M6_R_ABPU</t>
  </si>
  <si>
    <t>F_M6_R_BPU</t>
  </si>
  <si>
    <t>F_M6_R_ABPU</t>
  </si>
  <si>
    <t>M_M6_C_BPU</t>
  </si>
  <si>
    <t>M_M6_C_ABPU</t>
  </si>
  <si>
    <t>F_M6_C_BPU</t>
  </si>
  <si>
    <t>F_M6_C_ABPU</t>
  </si>
  <si>
    <t>M_M6_M_BPU</t>
  </si>
  <si>
    <t>M_M6_M_ABPU</t>
  </si>
  <si>
    <t>F_M6_M_BPU</t>
  </si>
  <si>
    <t>F_M6_M_ABPU</t>
  </si>
  <si>
    <t>M_M6_S_BPU</t>
  </si>
  <si>
    <t>M_M6_S_ABPU</t>
  </si>
  <si>
    <t>F_M6_S_BPU</t>
  </si>
  <si>
    <t>F_M6_S_ABPU</t>
  </si>
  <si>
    <t>M_M7_S_BPU</t>
  </si>
  <si>
    <t>M_M7_S_ABPU</t>
  </si>
  <si>
    <t>F_M7_S_BPU</t>
  </si>
  <si>
    <t>F_M7_S_ABPU</t>
  </si>
  <si>
    <t>M_M7_M_BPU</t>
  </si>
  <si>
    <t>M_M7_M_ABPU</t>
  </si>
  <si>
    <t>F_M7_M_BPU</t>
  </si>
  <si>
    <t>F_M7_M_ABPU</t>
  </si>
  <si>
    <t>M_M7_C_BPU</t>
  </si>
  <si>
    <t>M_M7_C_ABPU</t>
  </si>
  <si>
    <t>F_M7_C_BPU</t>
  </si>
  <si>
    <t>F_M7_C_ABPU</t>
  </si>
  <si>
    <t>M_M7_R_BPU</t>
  </si>
  <si>
    <t>M_M7_R_ABPU</t>
  </si>
  <si>
    <t>F_M7_R_BPU</t>
  </si>
  <si>
    <t>F_M7_R_ABPU</t>
  </si>
  <si>
    <t>M_M8_R_BPU</t>
  </si>
  <si>
    <t>M_M8_R_ABPU</t>
  </si>
  <si>
    <t>F_M8_R_BPU</t>
  </si>
  <si>
    <t>F_M8_R_ABPU</t>
  </si>
  <si>
    <t>M_M8_C_BPU</t>
  </si>
  <si>
    <t>M_M8_C_ABPU</t>
  </si>
  <si>
    <t>F_M8_C_BPU</t>
  </si>
  <si>
    <t>F_M8_C_ABPU</t>
  </si>
  <si>
    <t>M_M8_S_BPU</t>
  </si>
  <si>
    <t>M_M8_S_ABPU</t>
  </si>
  <si>
    <t>F_M8_S_BPU</t>
  </si>
  <si>
    <t>F_M8_S_ABPU</t>
  </si>
  <si>
    <t>M_M8_M_BPU</t>
  </si>
  <si>
    <t>M_M8_M_ABPU</t>
  </si>
  <si>
    <t>F_M8_M_BPU</t>
  </si>
  <si>
    <t>F_M8_M_ABPU</t>
  </si>
  <si>
    <t>M_M9_M_BPU</t>
  </si>
  <si>
    <t>M_M9_M_ABPU</t>
  </si>
  <si>
    <t>F_M9_M_BPU</t>
  </si>
  <si>
    <t>F_M9_M_ABPU</t>
  </si>
  <si>
    <t>M_M9_S_BPU</t>
  </si>
  <si>
    <t>M_M9_S_ABPU</t>
  </si>
  <si>
    <t>F_M9_S_BPU</t>
  </si>
  <si>
    <t>F_M9_S_ABPU</t>
  </si>
  <si>
    <t>M_M9_C_BPU</t>
  </si>
  <si>
    <t>M_M9_C_ABPU</t>
  </si>
  <si>
    <t>F_M9_C_BPU</t>
  </si>
  <si>
    <t>F_M9_C_ABPU</t>
  </si>
  <si>
    <t>M_M9_R_BPU</t>
  </si>
  <si>
    <t>M_M9_R_ABPU</t>
  </si>
  <si>
    <t>F_M9_R_BPU</t>
  </si>
  <si>
    <t>F_M9_R_ABPU</t>
  </si>
  <si>
    <t>FC_ABPU</t>
  </si>
  <si>
    <t>FR_ABPU</t>
  </si>
  <si>
    <t>MC_ABPU</t>
  </si>
  <si>
    <t>MR_ABPU</t>
  </si>
  <si>
    <t>MC_BPU</t>
  </si>
  <si>
    <t>MR_BPU</t>
  </si>
  <si>
    <t>Best ABPU female raw lifter</t>
  </si>
  <si>
    <t>FC_BPU</t>
  </si>
  <si>
    <t>FR_BPU</t>
  </si>
  <si>
    <t>Best BPU female raw lifter</t>
  </si>
  <si>
    <t>Best ABPU female classic raw lifter</t>
  </si>
  <si>
    <t>Best BPU female classic raw lifter</t>
  </si>
  <si>
    <t>Best ABPU male raw lifter</t>
  </si>
  <si>
    <t>Best ABPU male classic raw lifter</t>
  </si>
  <si>
    <t>Best BPU male raw lifter</t>
  </si>
  <si>
    <t>Best BPU male classic raw lifter</t>
  </si>
  <si>
    <t>BP 2019 Day 3 PL1</t>
  </si>
  <si>
    <t>13.5.2019</t>
  </si>
  <si>
    <t>PL</t>
  </si>
  <si>
    <t>Nadeem mahmood</t>
  </si>
  <si>
    <t>Sibghat Ullah</t>
  </si>
  <si>
    <t xml:space="preserve">Danny Bassett </t>
  </si>
  <si>
    <t>Kevin Hewitson</t>
  </si>
  <si>
    <t>Tomasz Gorny</t>
  </si>
  <si>
    <t>Marcin Kaleta</t>
  </si>
  <si>
    <t>Benjamin Algar</t>
  </si>
  <si>
    <t>Steven Arnold</t>
  </si>
  <si>
    <t>Darren McCormac</t>
  </si>
  <si>
    <t>William Mcneil</t>
  </si>
  <si>
    <t>David Aboagye</t>
  </si>
  <si>
    <t>Darryl Triance + OPEN</t>
  </si>
  <si>
    <t>Lee Mortimer BO DO</t>
  </si>
  <si>
    <t>D Julian Howell DO</t>
  </si>
  <si>
    <t>Alireza Herfedoust</t>
  </si>
  <si>
    <t>Merat Tafreshi</t>
  </si>
  <si>
    <t>Darren Clayton</t>
  </si>
  <si>
    <t>Mike Hoare</t>
  </si>
  <si>
    <t>Andrew Smith</t>
  </si>
  <si>
    <t>Ricky Macdonald</t>
  </si>
  <si>
    <t>chris jenkins</t>
  </si>
  <si>
    <t>Callum Rollo</t>
  </si>
  <si>
    <t>Melissa Watkinson</t>
  </si>
  <si>
    <t>Philip Carleton</t>
  </si>
  <si>
    <t>Ian Williams</t>
  </si>
  <si>
    <t>Shane Jerman</t>
  </si>
  <si>
    <t>Ian Armstrong</t>
  </si>
  <si>
    <t>Ross Rook</t>
  </si>
  <si>
    <t>Chris Mcclarence</t>
  </si>
  <si>
    <t>Dean Wyatt</t>
  </si>
  <si>
    <t>Gareth James</t>
  </si>
  <si>
    <t>david todd</t>
  </si>
  <si>
    <t>Piotr Sulecki</t>
  </si>
  <si>
    <t>Mitch Ravenscroft</t>
  </si>
  <si>
    <t>Daniel X-Man</t>
  </si>
  <si>
    <t>Julian McKerrow</t>
  </si>
  <si>
    <t>Sohail Rashid</t>
  </si>
  <si>
    <t>PP</t>
  </si>
  <si>
    <t>Chris Phelps</t>
  </si>
  <si>
    <t>Pascal Vermeulen</t>
  </si>
  <si>
    <t>21I</t>
  </si>
  <si>
    <t>17O</t>
  </si>
  <si>
    <t>21O</t>
  </si>
  <si>
    <t>20I</t>
  </si>
  <si>
    <t>24I</t>
  </si>
  <si>
    <t>16O</t>
  </si>
  <si>
    <t>19I</t>
  </si>
  <si>
    <t>15O</t>
  </si>
  <si>
    <t>15I</t>
  </si>
  <si>
    <t>19o</t>
  </si>
  <si>
    <t>20o</t>
  </si>
  <si>
    <t>17o</t>
  </si>
  <si>
    <t>17i</t>
  </si>
  <si>
    <t>18o</t>
  </si>
  <si>
    <t>15o</t>
  </si>
  <si>
    <t>14i</t>
  </si>
  <si>
    <t>5</t>
  </si>
  <si>
    <t>3</t>
  </si>
  <si>
    <t>4</t>
  </si>
  <si>
    <t>6</t>
  </si>
  <si>
    <t>2</t>
  </si>
  <si>
    <t>Y19</t>
  </si>
  <si>
    <t>2-M_O_R_BPU-90</t>
  </si>
  <si>
    <t>4-M_O_C_BPU-82.5</t>
  </si>
  <si>
    <t>3-M_O_C_BPU-90</t>
  </si>
  <si>
    <t>5-M_O_C_BPU-82.5</t>
  </si>
  <si>
    <t>2-M_O_C_BPU-90</t>
  </si>
  <si>
    <t>1-M_O_C_BPU-90</t>
  </si>
  <si>
    <t>1-M_O_M_BPU-82.5</t>
  </si>
  <si>
    <t>1-M_O_M_BPU-90</t>
  </si>
  <si>
    <t>1-M_O_C_BPU-82.5</t>
  </si>
  <si>
    <t>2-M_O_C_BPU-82.5</t>
  </si>
  <si>
    <t/>
  </si>
  <si>
    <t>1-M_O_R_BPU-82.5</t>
  </si>
  <si>
    <t>3-M_O_C_BPU-82.5</t>
  </si>
  <si>
    <t>1-M_O_S_BPU-90</t>
  </si>
  <si>
    <t>1-M_O_R_BPU-90</t>
  </si>
  <si>
    <t>1-M_M1_R_ABPU-75</t>
  </si>
  <si>
    <t>1-M_M1_R_ABPU-110</t>
  </si>
  <si>
    <t>2-M_M1_C_ABPU-90</t>
  </si>
  <si>
    <t>2-M_M1_R_ABPU-110</t>
  </si>
  <si>
    <t>1-M_M1_C_ABPU-90</t>
  </si>
  <si>
    <t>1-M_M1_C_BPU-82.5</t>
  </si>
  <si>
    <t>1-M_O_R_BPU-75</t>
  </si>
  <si>
    <t>1-M_M1_C_BPU-110</t>
  </si>
  <si>
    <t>1-M_O_C_BPU-75</t>
  </si>
  <si>
    <t>1-M_M1_C_ABPU-125</t>
  </si>
  <si>
    <t>2-M_M1_C_BPU-110</t>
  </si>
  <si>
    <t>1-M_M1_R_BPU-90</t>
  </si>
  <si>
    <t>1-M_O_C_ABPU-125</t>
  </si>
  <si>
    <t>1-M_M1_C_BPU-140</t>
  </si>
  <si>
    <t>BP 2019 Day 3 PL1-Kg Results</t>
  </si>
  <si>
    <t>1-M_M1_R_ABPU-SHW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</si>
</sst>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0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1" fillId="0" borderId="0"/>
    <xf numFmtId="0" fontId="53" fillId="0" borderId="0" applyNumberFormat="0" applyFill="0" applyBorder="0" applyAlignment="0" applyProtection="0"/>
    <xf numFmtId="0" fontId="54" fillId="0" borderId="62" applyNumberFormat="0" applyFill="0" applyAlignment="0" applyProtection="0"/>
    <xf numFmtId="0" fontId="55" fillId="0" borderId="63" applyNumberFormat="0" applyFill="0" applyAlignment="0" applyProtection="0"/>
    <xf numFmtId="0" fontId="56" fillId="0" borderId="64" applyNumberFormat="0" applyFill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65" applyNumberFormat="0" applyAlignment="0" applyProtection="0"/>
    <xf numFmtId="0" fontId="61" fillId="15" borderId="66" applyNumberFormat="0" applyAlignment="0" applyProtection="0"/>
    <xf numFmtId="0" fontId="62" fillId="15" borderId="65" applyNumberFormat="0" applyAlignment="0" applyProtection="0"/>
    <xf numFmtId="0" fontId="63" fillId="0" borderId="67" applyNumberFormat="0" applyFill="0" applyAlignment="0" applyProtection="0"/>
    <xf numFmtId="0" fontId="64" fillId="16" borderId="6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0" applyNumberFormat="0" applyFill="0" applyAlignment="0" applyProtection="0"/>
    <xf numFmtId="0" fontId="6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17" borderId="69" applyNumberFormat="0" applyFont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</cellStyleXfs>
  <cellXfs count="4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4" fillId="0" borderId="0" xfId="1" applyAlignment="1" applyProtection="1"/>
    <xf numFmtId="0" fontId="0" fillId="0" borderId="6" xfId="0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5" fillId="2" borderId="0" xfId="0" applyFont="1" applyFill="1" applyBorder="1" applyProtection="1"/>
    <xf numFmtId="0" fontId="13" fillId="2" borderId="7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13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3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7" fillId="2" borderId="0" xfId="0" applyFont="1" applyFill="1" applyBorder="1" applyAlignment="1" applyProtection="1">
      <alignment horizontal="center"/>
    </xf>
    <xf numFmtId="0" fontId="13" fillId="2" borderId="14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6" xfId="0" applyFont="1" applyBorder="1" applyAlignment="1" applyProtection="1">
      <alignment horizontal="center"/>
      <protection locked="0"/>
    </xf>
    <xf numFmtId="165" fontId="22" fillId="0" borderId="6" xfId="0" applyNumberFormat="1" applyFont="1" applyBorder="1" applyAlignment="1" applyProtection="1">
      <alignment horizontal="center"/>
      <protection locked="0"/>
    </xf>
    <xf numFmtId="166" fontId="22" fillId="0" borderId="6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6" fontId="22" fillId="0" borderId="0" xfId="0" applyNumberFormat="1" applyFont="1" applyBorder="1" applyAlignment="1" applyProtection="1">
      <alignment horizontal="center"/>
      <protection locked="0"/>
    </xf>
    <xf numFmtId="164" fontId="22" fillId="0" borderId="6" xfId="0" applyNumberFormat="1" applyFont="1" applyBorder="1" applyAlignment="1" applyProtection="1">
      <alignment horizontal="center"/>
      <protection locked="0"/>
    </xf>
    <xf numFmtId="2" fontId="22" fillId="0" borderId="0" xfId="0" applyNumberFormat="1" applyFont="1" applyBorder="1" applyAlignment="1" applyProtection="1">
      <alignment horizontal="center"/>
      <protection locked="0"/>
    </xf>
    <xf numFmtId="2" fontId="22" fillId="0" borderId="6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shrinkToFit="1"/>
      <protection locked="0"/>
    </xf>
    <xf numFmtId="0" fontId="22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5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3" fillId="0" borderId="0" xfId="0" applyFont="1" applyFill="1"/>
    <xf numFmtId="0" fontId="13" fillId="0" borderId="17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8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13" fillId="2" borderId="21" xfId="0" applyFont="1" applyFill="1" applyBorder="1" applyAlignment="1" applyProtection="1">
      <alignment horizontal="center" vertical="center" wrapText="1"/>
    </xf>
    <xf numFmtId="0" fontId="25" fillId="7" borderId="22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0" fillId="8" borderId="25" xfId="0" applyFont="1" applyFill="1" applyBorder="1" applyAlignment="1" applyProtection="1">
      <alignment horizontal="center" vertical="center" wrapText="1"/>
    </xf>
    <xf numFmtId="0" fontId="29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31" fillId="2" borderId="0" xfId="0" applyFont="1" applyFill="1" applyBorder="1" applyProtection="1"/>
    <xf numFmtId="0" fontId="31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25" fillId="8" borderId="25" xfId="0" applyFont="1" applyFill="1" applyBorder="1" applyAlignment="1" applyProtection="1">
      <alignment horizontal="center" vertical="center" wrapText="1"/>
      <protection locked="0"/>
    </xf>
    <xf numFmtId="2" fontId="22" fillId="0" borderId="6" xfId="0" applyNumberFormat="1" applyFont="1" applyBorder="1" applyAlignment="1" applyProtection="1">
      <alignment horizontal="center" shrinkToFit="1"/>
      <protection locked="0"/>
    </xf>
    <xf numFmtId="2" fontId="22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13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5" fillId="2" borderId="12" xfId="0" applyFont="1" applyFill="1" applyBorder="1" applyProtection="1"/>
    <xf numFmtId="0" fontId="22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22" fillId="2" borderId="18" xfId="0" applyFont="1" applyFill="1" applyBorder="1" applyProtection="1"/>
    <xf numFmtId="0" fontId="22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5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23" fillId="2" borderId="22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5" fillId="7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34" fillId="8" borderId="0" xfId="0" applyFont="1" applyFill="1" applyBorder="1" applyProtection="1">
      <protection locked="0"/>
    </xf>
    <xf numFmtId="0" fontId="34" fillId="8" borderId="0" xfId="0" applyFont="1" applyFill="1" applyBorder="1" applyAlignment="1" applyProtection="1">
      <alignment horizontal="center"/>
      <protection locked="0"/>
    </xf>
    <xf numFmtId="0" fontId="34" fillId="8" borderId="0" xfId="0" applyFont="1" applyFill="1" applyProtection="1">
      <protection locked="0"/>
    </xf>
    <xf numFmtId="0" fontId="34" fillId="8" borderId="0" xfId="0" applyFont="1" applyFill="1" applyAlignment="1" applyProtection="1">
      <alignment horizontal="center"/>
      <protection locked="0"/>
    </xf>
    <xf numFmtId="0" fontId="36" fillId="8" borderId="0" xfId="0" applyFont="1" applyFill="1" applyBorder="1" applyAlignment="1" applyProtection="1">
      <alignment horizontal="center" wrapText="1"/>
      <protection locked="0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</xf>
    <xf numFmtId="0" fontId="38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/>
      <protection locked="0"/>
    </xf>
    <xf numFmtId="0" fontId="37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/>
    </xf>
    <xf numFmtId="0" fontId="34" fillId="8" borderId="0" xfId="0" applyFont="1" applyFill="1" applyProtection="1"/>
    <xf numFmtId="0" fontId="38" fillId="8" borderId="0" xfId="0" applyFont="1" applyFill="1" applyBorder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center" vertical="center" wrapText="1"/>
    </xf>
    <xf numFmtId="0" fontId="40" fillId="8" borderId="0" xfId="0" applyFont="1" applyFill="1" applyAlignment="1" applyProtection="1">
      <alignment horizontal="left" vertical="center" wrapText="1"/>
    </xf>
    <xf numFmtId="0" fontId="38" fillId="8" borderId="0" xfId="0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left" vertical="center"/>
      <protection locked="0"/>
    </xf>
    <xf numFmtId="0" fontId="40" fillId="8" borderId="0" xfId="0" applyFont="1" applyFill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left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  <protection locked="0"/>
    </xf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15" fontId="17" fillId="0" borderId="23" xfId="0" applyNumberFormat="1" applyFont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shrinkToFit="1"/>
    </xf>
    <xf numFmtId="0" fontId="23" fillId="0" borderId="28" xfId="0" applyFont="1" applyFill="1" applyBorder="1" applyAlignment="1" applyProtection="1">
      <alignment horizontal="center" vertical="center" wrapText="1"/>
    </xf>
    <xf numFmtId="165" fontId="23" fillId="0" borderId="28" xfId="0" applyNumberFormat="1" applyFont="1" applyFill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center" vertical="center" wrapText="1"/>
    </xf>
    <xf numFmtId="2" fontId="23" fillId="0" borderId="28" xfId="0" applyNumberFormat="1" applyFont="1" applyFill="1" applyBorder="1" applyAlignment="1" applyProtection="1">
      <alignment horizontal="center" vertical="center" wrapText="1"/>
    </xf>
    <xf numFmtId="166" fontId="23" fillId="0" borderId="28" xfId="0" applyNumberFormat="1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/>
    </xf>
    <xf numFmtId="0" fontId="41" fillId="2" borderId="0" xfId="0" applyFont="1" applyFill="1" applyBorder="1" applyProtection="1"/>
    <xf numFmtId="0" fontId="41" fillId="0" borderId="0" xfId="0" applyFont="1" applyBorder="1" applyProtection="1"/>
    <xf numFmtId="0" fontId="42" fillId="2" borderId="22" xfId="0" applyFont="1" applyFill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/>
    </xf>
    <xf numFmtId="0" fontId="41" fillId="0" borderId="1" xfId="0" applyFont="1" applyBorder="1" applyProtection="1"/>
    <xf numFmtId="168" fontId="18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13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13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13" fillId="2" borderId="3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wrapText="1"/>
    </xf>
    <xf numFmtId="165" fontId="43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9" fillId="8" borderId="0" xfId="0" applyNumberFormat="1" applyFont="1" applyFill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6" fillId="0" borderId="1" xfId="2" applyNumberFormat="1" applyFont="1" applyBorder="1" applyAlignment="1">
      <alignment horizontal="center" wrapText="1"/>
    </xf>
    <xf numFmtId="0" fontId="44" fillId="2" borderId="1" xfId="2" applyFont="1" applyFill="1" applyBorder="1" applyAlignment="1" applyProtection="1">
      <alignment horizontal="center" wrapText="1"/>
      <protection locked="0"/>
    </xf>
    <xf numFmtId="0" fontId="44" fillId="0" borderId="1" xfId="2" applyFont="1" applyFill="1" applyBorder="1" applyAlignment="1" applyProtection="1">
      <alignment horizontal="center" wrapText="1"/>
      <protection locked="0"/>
    </xf>
    <xf numFmtId="0" fontId="45" fillId="0" borderId="0" xfId="2" applyAlignment="1">
      <alignment horizontal="center" wrapText="1"/>
    </xf>
    <xf numFmtId="0" fontId="45" fillId="0" borderId="0" xfId="2" applyAlignment="1">
      <alignment wrapText="1"/>
    </xf>
    <xf numFmtId="164" fontId="46" fillId="0" borderId="1" xfId="2" applyNumberFormat="1" applyFont="1" applyBorder="1" applyAlignment="1" applyProtection="1">
      <alignment horizontal="center"/>
      <protection locked="0"/>
    </xf>
    <xf numFmtId="0" fontId="44" fillId="2" borderId="1" xfId="2" applyFont="1" applyFill="1" applyBorder="1" applyAlignment="1">
      <alignment horizont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Fill="1" applyBorder="1" applyAlignment="1" applyProtection="1">
      <alignment horizontal="center"/>
      <protection locked="0"/>
    </xf>
    <xf numFmtId="0" fontId="45" fillId="0" borderId="0" xfId="2" applyAlignment="1">
      <alignment horizontal="center"/>
    </xf>
    <xf numFmtId="0" fontId="45" fillId="0" borderId="0" xfId="2"/>
    <xf numFmtId="164" fontId="46" fillId="0" borderId="1" xfId="2" applyNumberFormat="1" applyFont="1" applyBorder="1" applyAlignment="1">
      <alignment horizontal="center"/>
    </xf>
    <xf numFmtId="0" fontId="27" fillId="0" borderId="0" xfId="2" applyFont="1" applyAlignment="1">
      <alignment horizontal="center"/>
    </xf>
    <xf numFmtId="0" fontId="12" fillId="2" borderId="0" xfId="2" applyFont="1" applyFill="1"/>
    <xf numFmtId="0" fontId="12" fillId="0" borderId="0" xfId="2" applyFont="1" applyFill="1"/>
    <xf numFmtId="166" fontId="0" fillId="0" borderId="6" xfId="0" applyNumberFormat="1" applyFill="1" applyBorder="1" applyAlignment="1" applyProtection="1">
      <alignment horizontal="center"/>
    </xf>
    <xf numFmtId="0" fontId="47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8" fillId="2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13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0" fontId="0" fillId="0" borderId="0" xfId="0" applyFill="1" applyAlignment="1"/>
    <xf numFmtId="0" fontId="14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9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20" fillId="0" borderId="23" xfId="0" applyFont="1" applyBorder="1" applyAlignment="1" applyProtection="1">
      <alignment horizontal="center" vertical="center" shrinkToFit="1"/>
    </xf>
    <xf numFmtId="164" fontId="28" fillId="0" borderId="8" xfId="0" applyNumberFormat="1" applyFont="1" applyFill="1" applyBorder="1" applyAlignment="1" applyProtection="1">
      <alignment vertical="center" shrinkToFit="1"/>
    </xf>
    <xf numFmtId="164" fontId="28" fillId="0" borderId="39" xfId="0" applyNumberFormat="1" applyFont="1" applyFill="1" applyBorder="1" applyAlignment="1" applyProtection="1">
      <alignment vertical="center" shrinkToFit="1"/>
    </xf>
    <xf numFmtId="164" fontId="28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22" fillId="0" borderId="0" xfId="0" applyNumberFormat="1" applyFont="1" applyFill="1" applyAlignment="1">
      <alignment horizont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1" xfId="46" applyFont="1" applyFill="1" applyBorder="1" applyAlignment="1">
      <alignment horizontal="center"/>
    </xf>
    <xf numFmtId="0" fontId="13" fillId="2" borderId="2" xfId="46" applyFont="1" applyFill="1" applyBorder="1" applyAlignment="1">
      <alignment horizontal="center"/>
    </xf>
    <xf numFmtId="0" fontId="13" fillId="2" borderId="3" xfId="46" applyFont="1" applyFill="1" applyBorder="1" applyAlignment="1">
      <alignment horizontal="center"/>
    </xf>
    <xf numFmtId="0" fontId="12" fillId="2" borderId="1" xfId="46" applyFill="1" applyBorder="1" applyAlignment="1">
      <alignment horizontal="center"/>
    </xf>
    <xf numFmtId="0" fontId="12" fillId="0" borderId="1" xfId="46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0" fillId="0" borderId="61" xfId="0" applyBorder="1"/>
    <xf numFmtId="0" fontId="69" fillId="0" borderId="0" xfId="46" applyFont="1" applyBorder="1" applyAlignment="1">
      <alignment horizontal="left" vertical="top"/>
    </xf>
    <xf numFmtId="0" fontId="12" fillId="0" borderId="3" xfId="105" applyFill="1" applyBorder="1" applyAlignment="1" applyProtection="1">
      <alignment horizontal="left"/>
      <protection locked="0"/>
    </xf>
    <xf numFmtId="0" fontId="7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2" fillId="0" borderId="0" xfId="0" quotePrefix="1" applyFont="1" applyFill="1"/>
    <xf numFmtId="0" fontId="12" fillId="0" borderId="0" xfId="0" applyFont="1" applyFill="1"/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71" fillId="0" borderId="1" xfId="0" applyFont="1" applyFill="1" applyBorder="1" applyAlignment="1" applyProtection="1">
      <alignment horizontal="center"/>
      <protection locked="0"/>
    </xf>
    <xf numFmtId="49" fontId="71" fillId="0" borderId="1" xfId="0" applyNumberFormat="1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center"/>
    </xf>
    <xf numFmtId="0" fontId="71" fillId="0" borderId="0" xfId="0" applyFont="1" applyFill="1" applyProtection="1"/>
    <xf numFmtId="0" fontId="71" fillId="2" borderId="0" xfId="0" applyFont="1" applyFill="1" applyBorder="1" applyProtection="1"/>
    <xf numFmtId="0" fontId="72" fillId="2" borderId="1" xfId="0" applyFont="1" applyFill="1" applyBorder="1" applyAlignment="1" applyProtection="1">
      <alignment horizontal="center" wrapText="1"/>
      <protection locked="0"/>
    </xf>
    <xf numFmtId="49" fontId="72" fillId="2" borderId="1" xfId="0" applyNumberFormat="1" applyFont="1" applyFill="1" applyBorder="1" applyAlignment="1" applyProtection="1">
      <alignment horizontal="center" wrapText="1"/>
      <protection locked="0"/>
    </xf>
    <xf numFmtId="0" fontId="72" fillId="2" borderId="1" xfId="0" applyFont="1" applyFill="1" applyBorder="1" applyAlignment="1" applyProtection="1">
      <alignment wrapText="1"/>
    </xf>
    <xf numFmtId="0" fontId="72" fillId="2" borderId="29" xfId="0" applyFont="1" applyFill="1" applyBorder="1" applyAlignment="1" applyProtection="1">
      <alignment wrapText="1"/>
    </xf>
    <xf numFmtId="0" fontId="71" fillId="0" borderId="1" xfId="46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left"/>
      <protection locked="0"/>
    </xf>
    <xf numFmtId="0" fontId="71" fillId="3" borderId="1" xfId="0" applyFont="1" applyFill="1" applyBorder="1" applyProtection="1">
      <protection locked="0"/>
    </xf>
    <xf numFmtId="0" fontId="71" fillId="0" borderId="0" xfId="0" applyFont="1" applyProtection="1">
      <protection locked="0"/>
    </xf>
    <xf numFmtId="0" fontId="71" fillId="0" borderId="0" xfId="46" applyFont="1" applyProtection="1">
      <protection locked="0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46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75" fillId="8" borderId="0" xfId="0" applyFont="1" applyFill="1" applyAlignment="1" applyProtection="1">
      <alignment horizontal="center"/>
      <protection locked="0"/>
    </xf>
    <xf numFmtId="0" fontId="75" fillId="8" borderId="0" xfId="0" applyFont="1" applyFill="1" applyProtection="1">
      <protection locked="0"/>
    </xf>
    <xf numFmtId="2" fontId="75" fillId="8" borderId="0" xfId="0" applyNumberFormat="1" applyFont="1" applyFill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2" fontId="22" fillId="0" borderId="6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Protection="1">
      <protection locked="0"/>
    </xf>
    <xf numFmtId="0" fontId="22" fillId="0" borderId="31" xfId="0" applyFont="1" applyBorder="1" applyProtection="1">
      <protection locked="0"/>
    </xf>
    <xf numFmtId="2" fontId="22" fillId="0" borderId="32" xfId="0" applyNumberFormat="1" applyFont="1" applyBorder="1" applyProtection="1">
      <protection locked="0"/>
    </xf>
    <xf numFmtId="0" fontId="22" fillId="0" borderId="33" xfId="0" applyFont="1" applyBorder="1" applyProtection="1">
      <protection locked="0"/>
    </xf>
    <xf numFmtId="0" fontId="22" fillId="0" borderId="43" xfId="0" applyFont="1" applyBorder="1" applyProtection="1">
      <protection locked="0"/>
    </xf>
    <xf numFmtId="0" fontId="22" fillId="0" borderId="44" xfId="0" applyFont="1" applyBorder="1" applyProtection="1">
      <protection locked="0"/>
    </xf>
    <xf numFmtId="0" fontId="22" fillId="0" borderId="34" xfId="0" applyFont="1" applyBorder="1" applyProtection="1">
      <protection locked="0"/>
    </xf>
    <xf numFmtId="0" fontId="22" fillId="0" borderId="29" xfId="0" applyFont="1" applyBorder="1" applyProtection="1">
      <protection locked="0"/>
    </xf>
    <xf numFmtId="0" fontId="22" fillId="0" borderId="35" xfId="0" applyFont="1" applyBorder="1" applyProtection="1">
      <protection locked="0"/>
    </xf>
    <xf numFmtId="2" fontId="23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shrinkToFit="1"/>
      <protection locked="0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left"/>
    </xf>
    <xf numFmtId="0" fontId="12" fillId="0" borderId="31" xfId="0" applyFont="1" applyBorder="1"/>
    <xf numFmtId="0" fontId="0" fillId="0" borderId="32" xfId="0" applyBorder="1"/>
    <xf numFmtId="0" fontId="0" fillId="0" borderId="33" xfId="0" applyBorder="1"/>
    <xf numFmtId="0" fontId="12" fillId="0" borderId="43" xfId="0" applyFont="1" applyBorder="1"/>
    <xf numFmtId="0" fontId="0" fillId="0" borderId="44" xfId="0" applyBorder="1"/>
    <xf numFmtId="0" fontId="12" fillId="0" borderId="34" xfId="0" applyFont="1" applyBorder="1"/>
    <xf numFmtId="0" fontId="0" fillId="0" borderId="29" xfId="0" applyBorder="1"/>
    <xf numFmtId="0" fontId="0" fillId="0" borderId="35" xfId="0" applyBorder="1"/>
    <xf numFmtId="0" fontId="4" fillId="0" borderId="0" xfId="996" applyAlignment="1">
      <alignment horizontal="left"/>
    </xf>
    <xf numFmtId="0" fontId="76" fillId="0" borderId="0" xfId="997" applyFont="1" applyFill="1" applyAlignment="1" applyProtection="1">
      <alignment horizontal="left"/>
    </xf>
    <xf numFmtId="0" fontId="76" fillId="0" borderId="0" xfId="998" applyFill="1" applyAlignment="1" applyProtection="1">
      <alignment horizontal="left"/>
    </xf>
    <xf numFmtId="0" fontId="76" fillId="0" borderId="0" xfId="997" applyFill="1" applyAlignment="1" applyProtection="1">
      <alignment horizontal="left"/>
    </xf>
    <xf numFmtId="0" fontId="76" fillId="0" borderId="0" xfId="999" applyFill="1" applyAlignment="1" applyProtection="1">
      <alignment horizontal="left"/>
    </xf>
    <xf numFmtId="0" fontId="76" fillId="0" borderId="0" xfId="1000" applyFill="1" applyAlignment="1" applyProtection="1">
      <alignment horizontal="left"/>
    </xf>
    <xf numFmtId="0" fontId="4" fillId="0" borderId="0" xfId="996" applyFill="1" applyAlignment="1">
      <alignment horizontal="left"/>
    </xf>
    <xf numFmtId="0" fontId="3" fillId="0" borderId="0" xfId="996" applyFont="1" applyAlignment="1">
      <alignment horizontal="left"/>
    </xf>
    <xf numFmtId="0" fontId="0" fillId="0" borderId="0" xfId="0" applyFont="1"/>
    <xf numFmtId="0" fontId="2" fillId="0" borderId="0" xfId="996" applyFont="1" applyAlignment="1">
      <alignment horizontal="left"/>
    </xf>
    <xf numFmtId="0" fontId="2" fillId="0" borderId="0" xfId="996" applyFont="1" applyFill="1" applyAlignment="1">
      <alignment horizontal="left"/>
    </xf>
    <xf numFmtId="0" fontId="1" fillId="0" borderId="0" xfId="996" applyFont="1" applyAlignment="1">
      <alignment horizontal="left"/>
    </xf>
    <xf numFmtId="0" fontId="12" fillId="0" borderId="6" xfId="0" applyFont="1" applyBorder="1" applyAlignment="1" applyProtection="1">
      <alignment horizontal="center"/>
      <protection locked="0"/>
    </xf>
    <xf numFmtId="0" fontId="15" fillId="9" borderId="6" xfId="0" applyFont="1" applyFill="1" applyBorder="1" applyAlignment="1" applyProtection="1">
      <alignment horizont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Alignment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15" fontId="20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5" fontId="32" fillId="2" borderId="8" xfId="46" applyNumberFormat="1" applyFont="1" applyFill="1" applyBorder="1" applyAlignment="1">
      <alignment horizontal="center" vertical="center" shrinkToFit="1"/>
    </xf>
    <xf numFmtId="0" fontId="32" fillId="2" borderId="39" xfId="46" applyFont="1" applyFill="1" applyBorder="1" applyAlignment="1">
      <alignment horizontal="center" vertical="center" shrinkToFit="1"/>
    </xf>
    <xf numFmtId="0" fontId="32" fillId="2" borderId="19" xfId="46" applyFont="1" applyFill="1" applyBorder="1" applyAlignment="1">
      <alignment horizontal="center" vertical="center" shrinkToFit="1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6" fillId="8" borderId="46" xfId="0" applyFont="1" applyFill="1" applyBorder="1" applyAlignment="1" applyProtection="1">
      <alignment horizontal="center" vertical="center" shrinkToFit="1"/>
      <protection locked="0"/>
    </xf>
    <xf numFmtId="0" fontId="26" fillId="8" borderId="47" xfId="0" applyFont="1" applyFill="1" applyBorder="1" applyAlignment="1" applyProtection="1">
      <alignment horizontal="center" vertical="center" shrinkToFit="1"/>
      <protection locked="0"/>
    </xf>
    <xf numFmtId="0" fontId="26" fillId="8" borderId="48" xfId="0" applyFont="1" applyFill="1" applyBorder="1" applyAlignment="1" applyProtection="1">
      <alignment horizontal="center" vertical="center" shrinkToFit="1"/>
      <protection locked="0"/>
    </xf>
    <xf numFmtId="0" fontId="26" fillId="8" borderId="30" xfId="0" applyFont="1" applyFill="1" applyBorder="1" applyAlignment="1" applyProtection="1">
      <alignment horizontal="center" vertical="center" shrinkToFit="1"/>
      <protection locked="0"/>
    </xf>
    <xf numFmtId="0" fontId="26" fillId="8" borderId="7" xfId="0" applyFont="1" applyFill="1" applyBorder="1" applyAlignment="1" applyProtection="1">
      <alignment horizontal="center" vertical="center" shrinkToFit="1"/>
      <protection locked="0"/>
    </xf>
    <xf numFmtId="0" fontId="26" fillId="8" borderId="38" xfId="0" applyFont="1" applyFill="1" applyBorder="1" applyAlignment="1" applyProtection="1">
      <alignment horizontal="center" vertical="center" shrinkToFit="1"/>
      <protection locked="0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center" vertical="center" shrinkToFit="1"/>
      <protection locked="0"/>
    </xf>
    <xf numFmtId="0" fontId="32" fillId="2" borderId="39" xfId="0" applyFont="1" applyFill="1" applyBorder="1" applyAlignment="1" applyProtection="1">
      <alignment horizontal="center" vertical="center" shrinkToFit="1"/>
      <protection locked="0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26" fillId="8" borderId="42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6" fillId="8" borderId="43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44" xfId="0" applyFont="1" applyFill="1" applyBorder="1" applyAlignment="1" applyProtection="1">
      <alignment horizontal="center" vertical="center"/>
      <protection locked="0"/>
    </xf>
    <xf numFmtId="0" fontId="26" fillId="8" borderId="30" xfId="0" applyFont="1" applyFill="1" applyBorder="1" applyAlignment="1" applyProtection="1">
      <alignment horizontal="center" vertical="center"/>
      <protection locked="0"/>
    </xf>
    <xf numFmtId="0" fontId="26" fillId="8" borderId="7" xfId="0" applyFont="1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2" fillId="2" borderId="8" xfId="44" applyFont="1" applyFill="1" applyBorder="1" applyAlignment="1" applyProtection="1">
      <alignment horizontal="center" vertical="center" shrinkToFit="1"/>
      <protection locked="0"/>
    </xf>
    <xf numFmtId="0" fontId="32" fillId="2" borderId="39" xfId="44" applyFont="1" applyFill="1" applyBorder="1" applyAlignment="1" applyProtection="1">
      <alignment horizontal="center" vertical="center" shrinkToFit="1"/>
      <protection locked="0"/>
    </xf>
    <xf numFmtId="0" fontId="32" fillId="2" borderId="19" xfId="44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20" fillId="9" borderId="8" xfId="0" applyNumberFormat="1" applyFont="1" applyFill="1" applyBorder="1" applyAlignment="1" applyProtection="1">
      <alignment horizontal="center" vertical="center"/>
    </xf>
    <xf numFmtId="164" fontId="20" fillId="9" borderId="39" xfId="0" applyNumberFormat="1" applyFont="1" applyFill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 applyProtection="1">
      <alignment horizontal="center" vertical="center" shrinkToFit="1"/>
    </xf>
    <xf numFmtId="0" fontId="20" fillId="0" borderId="42" xfId="0" applyFont="1" applyBorder="1" applyAlignment="1" applyProtection="1">
      <alignment horizontal="center" vertical="center" shrinkToFit="1"/>
    </xf>
    <xf numFmtId="0" fontId="49" fillId="0" borderId="8" xfId="0" applyFont="1" applyBorder="1" applyAlignment="1" applyProtection="1">
      <alignment horizontal="center" vertical="center" shrinkToFit="1"/>
      <protection locked="0"/>
    </xf>
    <xf numFmtId="0" fontId="49" fillId="0" borderId="39" xfId="0" applyFont="1" applyBorder="1" applyAlignment="1" applyProtection="1">
      <alignment horizontal="center" vertical="center" shrinkToFit="1"/>
      <protection locked="0"/>
    </xf>
    <xf numFmtId="0" fontId="49" fillId="0" borderId="19" xfId="0" applyFont="1" applyBorder="1" applyAlignment="1" applyProtection="1">
      <alignment horizontal="center" vertical="center" shrinkToFit="1"/>
      <protection locked="0"/>
    </xf>
    <xf numFmtId="164" fontId="25" fillId="10" borderId="39" xfId="0" applyNumberFormat="1" applyFont="1" applyFill="1" applyBorder="1" applyAlignment="1" applyProtection="1">
      <alignment horizontal="center" vertical="center" shrinkToFit="1"/>
      <protection locked="0"/>
    </xf>
    <xf numFmtId="0" fontId="21" fillId="6" borderId="21" xfId="0" applyFont="1" applyFill="1" applyBorder="1" applyAlignment="1" applyProtection="1">
      <alignment horizontal="center" vertical="center" shrinkToFit="1"/>
    </xf>
    <xf numFmtId="0" fontId="21" fillId="6" borderId="55" xfId="0" applyFont="1" applyFill="1" applyBorder="1" applyAlignment="1" applyProtection="1">
      <alignment horizontal="center" vertical="center" shrinkToFit="1"/>
    </xf>
    <xf numFmtId="0" fontId="48" fillId="0" borderId="8" xfId="0" applyFont="1" applyBorder="1" applyAlignment="1" applyProtection="1">
      <alignment horizontal="center" vertical="center" shrinkToFit="1"/>
    </xf>
    <xf numFmtId="0" fontId="48" fillId="0" borderId="19" xfId="0" applyFont="1" applyBorder="1" applyAlignment="1" applyProtection="1">
      <alignment horizontal="center" vertical="center" shrinkToFit="1"/>
    </xf>
    <xf numFmtId="164" fontId="20" fillId="9" borderId="32" xfId="0" applyNumberFormat="1" applyFont="1" applyFill="1" applyBorder="1" applyAlignment="1" applyProtection="1">
      <alignment horizontal="center" vertical="center"/>
    </xf>
    <xf numFmtId="0" fontId="21" fillId="6" borderId="25" xfId="0" applyFont="1" applyFill="1" applyBorder="1" applyAlignment="1" applyProtection="1">
      <alignment horizontal="center" vertical="center" shrinkToFit="1"/>
    </xf>
    <xf numFmtId="164" fontId="50" fillId="0" borderId="58" xfId="0" applyNumberFormat="1" applyFont="1" applyBorder="1" applyAlignment="1">
      <alignment horizontal="right" vertical="center"/>
    </xf>
    <xf numFmtId="164" fontId="50" fillId="0" borderId="0" xfId="0" applyNumberFormat="1" applyFont="1" applyBorder="1" applyAlignment="1">
      <alignment horizontal="right" vertical="center"/>
    </xf>
    <xf numFmtId="164" fontId="50" fillId="0" borderId="27" xfId="0" applyNumberFormat="1" applyFont="1" applyBorder="1" applyAlignment="1">
      <alignment horizontal="right" vertical="center"/>
    </xf>
    <xf numFmtId="164" fontId="50" fillId="0" borderId="7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71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9" fillId="0" borderId="61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69" fillId="0" borderId="58" xfId="46" applyFont="1" applyBorder="1" applyAlignment="1">
      <alignment horizontal="left" vertical="top"/>
    </xf>
    <xf numFmtId="0" fontId="69" fillId="0" borderId="0" xfId="46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/>
    </xf>
    <xf numFmtId="21" fontId="74" fillId="0" borderId="0" xfId="0" applyNumberFormat="1" applyFont="1" applyFill="1" applyAlignment="1">
      <alignment horizontal="left"/>
    </xf>
    <xf numFmtId="0" fontId="13" fillId="0" borderId="5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7" fillId="0" borderId="8" xfId="0" applyFont="1" applyBorder="1" applyAlignment="1" applyProtection="1">
      <alignment horizontal="center" shrinkToFit="1"/>
      <protection locked="0"/>
    </xf>
    <xf numFmtId="0" fontId="17" fillId="0" borderId="39" xfId="0" applyFont="1" applyBorder="1" applyAlignment="1" applyProtection="1">
      <alignment horizontal="center" shrinkToFit="1"/>
      <protection locked="0"/>
    </xf>
    <xf numFmtId="0" fontId="17" fillId="0" borderId="19" xfId="0" applyFont="1" applyBorder="1" applyAlignment="1" applyProtection="1">
      <alignment horizontal="center" shrinkToFit="1"/>
      <protection locked="0"/>
    </xf>
    <xf numFmtId="0" fontId="39" fillId="8" borderId="0" xfId="0" applyFont="1" applyFill="1" applyAlignment="1" applyProtection="1">
      <alignment horizontal="center" vertical="center"/>
      <protection locked="0"/>
    </xf>
    <xf numFmtId="0" fontId="39" fillId="8" borderId="0" xfId="0" applyFont="1" applyFill="1" applyAlignment="1" applyProtection="1">
      <alignment horizontal="center" vertical="center" wrapText="1"/>
      <protection locked="0"/>
    </xf>
    <xf numFmtId="0" fontId="35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1001">
    <cellStyle name="20% - Accent1" xfId="21" builtinId="30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" xfId="25" builtinId="34" customBuiltin="1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" xfId="29" builtinId="38" customBuiltin="1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" xfId="33" builtinId="42" customBuiltin="1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" xfId="37" builtinId="46" customBuiltin="1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" xfId="41" builtinId="50" customBuiltin="1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" xfId="22" builtinId="31" customBuiltin="1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" xfId="26" builtinId="35" customBuiltin="1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" xfId="30" builtinId="39" customBuiltin="1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" xfId="34" builtinId="43" customBuiltin="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" xfId="38" builtinId="47" customBuiltin="1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" xfId="42" builtinId="51" customBuiltin="1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14" xfId="996"/>
    <cellStyle name="Normal 2" xfId="46"/>
    <cellStyle name="Normal 2 2" xfId="999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2 8" xfId="997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3 8" xfId="998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4 7" xfId="1000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1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4-40F7-970A-86A0E46C05A4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4-40F7-970A-86A0E46C05A4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4-40F7-970A-86A0E46C05A4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54-40F7-970A-86A0E46C05A4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54-40F7-970A-86A0E46C05A4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54-40F7-970A-86A0E46C05A4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54-40F7-970A-86A0E46C05A4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54-40F7-970A-86A0E46C05A4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54-40F7-970A-86A0E46C05A4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54-40F7-970A-86A0E46C05A4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154-40F7-970A-86A0E46C05A4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54-40F7-970A-86A0E46C05A4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154-40F7-970A-86A0E46C05A4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54-40F7-970A-86A0E46C05A4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54-40F7-970A-86A0E46C05A4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154-40F7-970A-86A0E46C05A4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154-40F7-970A-86A0E46C05A4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154-40F7-970A-86A0E46C05A4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54-40F7-970A-86A0E46C05A4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54-40F7-970A-86A0E46C05A4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54-40F7-970A-86A0E46C05A4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154-40F7-970A-86A0E46C05A4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154-40F7-970A-86A0E46C05A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4646112"/>
        <c:axId val="514651208"/>
      </c:barChart>
      <c:catAx>
        <c:axId val="514646112"/>
        <c:scaling>
          <c:orientation val="minMax"/>
        </c:scaling>
        <c:delete val="1"/>
        <c:axPos val="l"/>
        <c:majorTickMark val="out"/>
        <c:minorTickMark val="none"/>
        <c:tickLblPos val="none"/>
        <c:crossAx val="514651208"/>
        <c:crosses val="autoZero"/>
        <c:auto val="1"/>
        <c:lblAlgn val="ctr"/>
        <c:lblOffset val="100"/>
        <c:noMultiLvlLbl val="0"/>
      </c:catAx>
      <c:valAx>
        <c:axId val="51465120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51464611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E-4EA3-BD7D-40DE76D390C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FE-4EA3-BD7D-40DE76D390C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FE-4EA3-BD7D-40DE76D390C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FE-4EA3-BD7D-40DE76D390C1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E-4EA3-BD7D-40DE76D390C1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FE-4EA3-BD7D-40DE76D390C1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FE-4EA3-BD7D-40DE76D390C1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FE-4EA3-BD7D-40DE76D390C1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2FE-4EA3-BD7D-40DE76D390C1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2FE-4EA3-BD7D-40DE76D390C1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2FE-4EA3-BD7D-40DE76D390C1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2FE-4EA3-BD7D-40DE76D390C1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2FE-4EA3-BD7D-40DE76D390C1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FE-4EA3-BD7D-40DE76D390C1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2FE-4EA3-BD7D-40DE76D390C1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2FE-4EA3-BD7D-40DE76D390C1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2FE-4EA3-BD7D-40DE76D390C1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FE-4EA3-BD7D-40DE76D390C1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2FE-4EA3-BD7D-40DE76D390C1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2FE-4EA3-BD7D-40DE76D390C1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FE-4EA3-BD7D-40DE76D390C1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2FE-4EA3-BD7D-40DE76D390C1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2FE-4EA3-BD7D-40DE76D390C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4178480"/>
        <c:axId val="544172208"/>
      </c:barChart>
      <c:catAx>
        <c:axId val="544178480"/>
        <c:scaling>
          <c:orientation val="minMax"/>
        </c:scaling>
        <c:delete val="1"/>
        <c:axPos val="l"/>
        <c:majorTickMark val="out"/>
        <c:minorTickMark val="none"/>
        <c:tickLblPos val="none"/>
        <c:crossAx val="544172208"/>
        <c:crosses val="autoZero"/>
        <c:auto val="1"/>
        <c:lblAlgn val="ctr"/>
        <c:lblOffset val="100"/>
        <c:noMultiLvlLbl val="0"/>
      </c:catAx>
      <c:valAx>
        <c:axId val="54417220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5441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=""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=""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=""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=""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=""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=""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=""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=""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=""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=""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88900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=""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=""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=""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=""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6"/>
  <sheetViews>
    <sheetView zoomScaleNormal="100" workbookViewId="0">
      <selection activeCell="K2" sqref="K2:M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customWidth="1"/>
    <col min="11" max="11" width="9.140625" style="73"/>
    <col min="12" max="12" width="9.140625" style="7" customWidth="1"/>
    <col min="13" max="13" width="9.140625" style="164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97" t="s">
        <v>710</v>
      </c>
      <c r="D2" s="398"/>
      <c r="E2" s="398"/>
      <c r="F2" s="398"/>
      <c r="G2" s="398"/>
      <c r="H2" s="399"/>
      <c r="K2" s="334" t="s">
        <v>711</v>
      </c>
      <c r="L2" s="335"/>
      <c r="M2" s="336"/>
      <c r="O2" s="378" t="s">
        <v>62</v>
      </c>
      <c r="P2" s="379"/>
      <c r="Q2" s="380"/>
      <c r="S2" s="363" t="s">
        <v>109</v>
      </c>
      <c r="T2" s="364"/>
      <c r="X2" s="7" t="s">
        <v>161</v>
      </c>
    </row>
    <row r="3" spans="3:58" ht="13.5" thickBot="1" x14ac:dyDescent="0.25">
      <c r="X3" s="7" t="s">
        <v>162</v>
      </c>
      <c r="AD3" s="243" t="s">
        <v>169</v>
      </c>
      <c r="AE3" s="244">
        <f>$G$22</f>
        <v>30</v>
      </c>
      <c r="AF3" s="7">
        <f>$D$22</f>
        <v>65</v>
      </c>
    </row>
    <row r="4" spans="3:58" ht="13.5" customHeight="1" x14ac:dyDescent="0.2">
      <c r="C4" s="372" t="s">
        <v>79</v>
      </c>
      <c r="D4" s="373"/>
      <c r="E4" s="373"/>
      <c r="F4" s="373"/>
      <c r="G4" s="395"/>
      <c r="H4" s="381" t="s">
        <v>156</v>
      </c>
      <c r="K4" s="337" t="s">
        <v>84</v>
      </c>
      <c r="L4" s="338"/>
      <c r="M4" s="339"/>
      <c r="O4" s="372" t="s">
        <v>86</v>
      </c>
      <c r="P4" s="373"/>
      <c r="Q4" s="374"/>
      <c r="S4" s="365" t="s">
        <v>76</v>
      </c>
      <c r="T4" s="367" t="s">
        <v>110</v>
      </c>
      <c r="AD4" s="243" t="s">
        <v>33</v>
      </c>
      <c r="AE4" s="244">
        <f>$G$23</f>
        <v>25</v>
      </c>
      <c r="AF4" s="7">
        <f>$D$23</f>
        <v>55</v>
      </c>
    </row>
    <row r="5" spans="3:58" ht="13.5" customHeight="1" x14ac:dyDescent="0.2">
      <c r="C5" s="375"/>
      <c r="D5" s="376"/>
      <c r="E5" s="376"/>
      <c r="F5" s="376"/>
      <c r="G5" s="396"/>
      <c r="H5" s="382"/>
      <c r="K5" s="392"/>
      <c r="L5" s="393"/>
      <c r="M5" s="394"/>
      <c r="O5" s="375"/>
      <c r="P5" s="376"/>
      <c r="Q5" s="377"/>
      <c r="S5" s="366"/>
      <c r="T5" s="368"/>
      <c r="AD5" s="243" t="s">
        <v>35</v>
      </c>
      <c r="AE5" s="244">
        <f>$G$24</f>
        <v>25</v>
      </c>
      <c r="AF5" s="7">
        <f>$D$24</f>
        <v>55</v>
      </c>
    </row>
    <row r="6" spans="3:58" ht="13.5" customHeight="1" x14ac:dyDescent="0.2">
      <c r="C6" s="327" t="s">
        <v>61</v>
      </c>
      <c r="D6" s="328"/>
      <c r="E6" s="328"/>
      <c r="F6" s="328" t="s">
        <v>75</v>
      </c>
      <c r="G6" s="328"/>
      <c r="H6" s="383"/>
      <c r="K6" s="386" t="s">
        <v>157</v>
      </c>
      <c r="L6" s="387"/>
      <c r="M6" s="388"/>
      <c r="O6" s="222" t="s">
        <v>87</v>
      </c>
      <c r="P6" s="221" t="s">
        <v>88</v>
      </c>
      <c r="Q6" s="223" t="s">
        <v>89</v>
      </c>
      <c r="S6" s="75">
        <v>1</v>
      </c>
      <c r="T6" s="119">
        <v>3</v>
      </c>
    </row>
    <row r="7" spans="3:58" x14ac:dyDescent="0.2">
      <c r="C7" s="65" t="str">
        <f>LEFT(TRIM(Lifting!B3),1)</f>
        <v>D</v>
      </c>
      <c r="D7" s="6">
        <f ca="1">ABS(Lifting!D3)</f>
        <v>0</v>
      </c>
      <c r="E7" s="6"/>
      <c r="F7" s="6"/>
      <c r="G7" s="6">
        <f ca="1">ABS(Lifting!D3)</f>
        <v>0</v>
      </c>
      <c r="H7" s="10"/>
      <c r="I7" s="8"/>
      <c r="K7" s="389"/>
      <c r="L7" s="390"/>
      <c r="M7" s="391"/>
      <c r="O7" s="245" t="s">
        <v>454</v>
      </c>
      <c r="P7" s="246" t="s">
        <v>170</v>
      </c>
      <c r="Q7" s="235">
        <v>1</v>
      </c>
      <c r="S7" s="75"/>
      <c r="T7" s="119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3" t="s">
        <v>9</v>
      </c>
      <c r="L8" s="74"/>
      <c r="M8" s="165" t="s">
        <v>10</v>
      </c>
      <c r="O8" s="245" t="s">
        <v>455</v>
      </c>
      <c r="P8" s="246" t="s">
        <v>172</v>
      </c>
      <c r="Q8" s="235">
        <v>1</v>
      </c>
      <c r="S8" s="75"/>
      <c r="T8" s="119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67">
        <v>10</v>
      </c>
      <c r="K9" s="168">
        <v>52</v>
      </c>
      <c r="L9" s="212">
        <v>10</v>
      </c>
      <c r="M9" s="170">
        <v>44</v>
      </c>
      <c r="O9" s="245" t="s">
        <v>456</v>
      </c>
      <c r="P9" s="246" t="s">
        <v>171</v>
      </c>
      <c r="Q9" s="235">
        <v>1</v>
      </c>
      <c r="S9" s="75"/>
      <c r="T9" s="119">
        <v>0</v>
      </c>
    </row>
    <row r="10" spans="3:58" x14ac:dyDescent="0.2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25">
        <v>0</v>
      </c>
      <c r="G10" s="224">
        <v>50</v>
      </c>
      <c r="H10" s="237">
        <f ca="1">IF(OR(G7=0,H4="Lb"),0,MIN(INT(($G$7-VLOOKUP($C$7,$AD$3:$AF$5,2,FALSE))/(2*G10)),F10/2))</f>
        <v>0</v>
      </c>
      <c r="I10" s="8"/>
      <c r="J10" s="167">
        <f>IF(K9="SHW",1000,IF(K10="",J9+1,IF(ISERROR(VLOOKUP(K9,DATA!$F$32:$G$59,2,FALSE)),K9,VLOOKUP(K9,DATA!$F$32:$G$59,2,FALSE))+0.0001))</f>
        <v>52.000100000000003</v>
      </c>
      <c r="K10" s="168">
        <v>56</v>
      </c>
      <c r="L10" s="212">
        <v>44.000100000000003</v>
      </c>
      <c r="M10" s="170">
        <v>48</v>
      </c>
      <c r="O10" s="245" t="s">
        <v>457</v>
      </c>
      <c r="P10" s="246" t="s">
        <v>173</v>
      </c>
      <c r="Q10" s="235">
        <v>1</v>
      </c>
      <c r="S10" s="75"/>
      <c r="T10" s="119">
        <v>0</v>
      </c>
    </row>
    <row r="11" spans="3:58" x14ac:dyDescent="0.2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25">
        <v>0</v>
      </c>
      <c r="G11" s="224">
        <v>45</v>
      </c>
      <c r="H11" s="237">
        <f ca="1">IF(OR(G7=0,H4="Lb"),0,MIN(INT(($G$7-VLOOKUP($C$7,$AD$3:$AF$5,2,FALSE)-2*H10*G10)/(2*G11)),F11/2))</f>
        <v>0</v>
      </c>
      <c r="I11" s="8"/>
      <c r="J11" s="167">
        <f>IF(K10="SHW",1000,IF(K11="",J10+1,IF(ISERROR(VLOOKUP(K10,DATA!$F$32:$G$59,2,FALSE)),K10,VLOOKUP(K10,DATA!$F$32:$G$59,2,FALSE))+0.001))</f>
        <v>56.000999999999998</v>
      </c>
      <c r="K11" s="168">
        <v>60</v>
      </c>
      <c r="L11" s="212">
        <v>48.000999999999998</v>
      </c>
      <c r="M11" s="170">
        <v>52</v>
      </c>
      <c r="O11" s="245" t="s">
        <v>458</v>
      </c>
      <c r="P11" s="246" t="s">
        <v>174</v>
      </c>
      <c r="Q11" s="235">
        <v>1</v>
      </c>
      <c r="S11" s="75"/>
      <c r="T11" s="119">
        <v>0</v>
      </c>
    </row>
    <row r="12" spans="3:58" x14ac:dyDescent="0.2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25">
        <v>20</v>
      </c>
      <c r="G12" s="224">
        <v>25</v>
      </c>
      <c r="H12" s="237">
        <f ca="1">IF(OR(G7=0,H4="Lb"),0,MIN(INT(($G$7-VLOOKUP($C$7,$AD$3:$AF$5,2,FALSE)-2*H10*G10-2*H11*G11)/(2*G12)),F12/2))</f>
        <v>0</v>
      </c>
      <c r="I12" s="8"/>
      <c r="J12" s="167">
        <f>IF(K11="SHW",1000,IF(K12="",J11+1,IF(ISERROR(VLOOKUP(K11,DATA!$F$32:$G$59,2,FALSE)),K11,VLOOKUP(K11,DATA!$F$32:$G$59,2,FALSE))+0.001))</f>
        <v>60.000999999999998</v>
      </c>
      <c r="K12" s="168">
        <v>67.5</v>
      </c>
      <c r="L12" s="212">
        <v>52.000999999999998</v>
      </c>
      <c r="M12" s="170">
        <v>56</v>
      </c>
      <c r="O12" s="245" t="s">
        <v>459</v>
      </c>
      <c r="P12" s="246" t="s">
        <v>175</v>
      </c>
      <c r="Q12" s="235">
        <v>1</v>
      </c>
      <c r="S12" s="75"/>
      <c r="T12" s="119">
        <v>0</v>
      </c>
    </row>
    <row r="13" spans="3:58" x14ac:dyDescent="0.2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25">
        <v>2</v>
      </c>
      <c r="G13" s="224">
        <v>20</v>
      </c>
      <c r="H13" s="237">
        <f ca="1">IF(OR(G7=0,H4="Lb"),0,MIN(INT(($G$7-VLOOKUP($C$7,$AD$3:$AF$5,2,FALSE)-2*H10*G10-2*H11*G11-2*H12*G12)/(2*G13)),F13/2))</f>
        <v>0</v>
      </c>
      <c r="I13" s="8"/>
      <c r="J13" s="167">
        <f>IF(K12="SHW",1000,IF(K13="",J12+1,IF(ISERROR(VLOOKUP(K12,DATA!$F$32:$G$59,2,FALSE)),K12,VLOOKUP(K12,DATA!$F$32:$G$59,2,FALSE))+0.001))</f>
        <v>67.501000000000005</v>
      </c>
      <c r="K13" s="168">
        <v>75</v>
      </c>
      <c r="L13" s="212">
        <v>56.000999999999998</v>
      </c>
      <c r="M13" s="170">
        <v>60</v>
      </c>
      <c r="O13" s="245" t="s">
        <v>460</v>
      </c>
      <c r="P13" s="246" t="s">
        <v>176</v>
      </c>
      <c r="Q13" s="235">
        <v>1</v>
      </c>
      <c r="S13" s="75"/>
      <c r="T13" s="119">
        <v>0</v>
      </c>
    </row>
    <row r="14" spans="3:58" x14ac:dyDescent="0.2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25">
        <v>2</v>
      </c>
      <c r="G14" s="224">
        <v>15</v>
      </c>
      <c r="H14" s="237">
        <f ca="1">IF(OR(G7=0,H4="Lb"),0,MIN(INT(($G$7-VLOOKUP($C$7,$AD$3:$AF$5,2,FALSE)-2*H10*G10-2*H11*G11-2*H12*G12-2*H13*G13)/(2*G14)),F14/2))</f>
        <v>0</v>
      </c>
      <c r="I14" s="8"/>
      <c r="J14" s="167">
        <f>IF(K13="SHW",1000,IF(K14="",J13+1,IF(ISERROR(VLOOKUP(K13,DATA!$F$32:$G$59,2,FALSE)),K13,VLOOKUP(K13,DATA!$F$32:$G$59,2,FALSE))+0.001))</f>
        <v>75.001000000000005</v>
      </c>
      <c r="K14" s="168">
        <v>82.5</v>
      </c>
      <c r="L14" s="212">
        <v>60.000999999999998</v>
      </c>
      <c r="M14" s="170">
        <v>67.5</v>
      </c>
      <c r="O14" s="245" t="s">
        <v>461</v>
      </c>
      <c r="P14" s="246" t="s">
        <v>177</v>
      </c>
      <c r="Q14" s="235">
        <v>1</v>
      </c>
      <c r="S14" s="75"/>
      <c r="T14" s="119">
        <v>0</v>
      </c>
      <c r="V14" s="244"/>
    </row>
    <row r="15" spans="3:58" ht="13.5" thickBot="1" x14ac:dyDescent="0.25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25">
        <v>2</v>
      </c>
      <c r="G15" s="224">
        <v>10</v>
      </c>
      <c r="H15" s="237">
        <f ca="1">IF(OR(G7=0,H4="Lb"),0,MIN(INT(($G$7-VLOOKUP($C$7,$AD$3:$AF$5,2,FALSE)-2*H10*G10-2*H11*G11-2*H12*G12-2*H13*G13-2*H14*G14)/(2*G15)),F15/2))</f>
        <v>0</v>
      </c>
      <c r="I15" s="8"/>
      <c r="J15" s="167">
        <f>IF(K14="SHW",1000,IF(K15="",J14+1,IF(ISERROR(VLOOKUP(K14,DATA!$F$32:$G$59,2,FALSE)),K14,VLOOKUP(K14,DATA!$F$32:$G$59,2,FALSE))+0.001))</f>
        <v>82.501000000000005</v>
      </c>
      <c r="K15" s="168">
        <v>90</v>
      </c>
      <c r="L15" s="212">
        <v>67.501000000000005</v>
      </c>
      <c r="M15" s="170">
        <v>75</v>
      </c>
      <c r="O15" s="245" t="s">
        <v>483</v>
      </c>
      <c r="P15" s="246" t="s">
        <v>178</v>
      </c>
      <c r="Q15" s="235">
        <v>1</v>
      </c>
      <c r="S15" s="76"/>
      <c r="T15" s="120">
        <v>0</v>
      </c>
    </row>
    <row r="16" spans="3:58" x14ac:dyDescent="0.2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25">
        <v>2</v>
      </c>
      <c r="G16" s="224">
        <v>5</v>
      </c>
      <c r="H16" s="237">
        <f ca="1">IF(OR(G7=0,H4="Lb"),0,MIN(INT(($G$7-VLOOKUP($C$7,$AD$3:$AF$5,2,FALSE)-2*H10*G10-2*H11*G11-2*H12*G12-2*H13*G13-2*H14*G14-2*H15*G15)/(2*G16)),F16/2))</f>
        <v>0</v>
      </c>
      <c r="I16" s="8"/>
      <c r="J16" s="167">
        <f>IF(K15="SHW",1000,IF(K16="",J15+1,IF(ISERROR(VLOOKUP(K15,DATA!$F$32:$G$59,2,FALSE)),K15,VLOOKUP(K15,DATA!$F$32:$G$59,2,FALSE))+0.001))</f>
        <v>90.001000000000005</v>
      </c>
      <c r="K16" s="168">
        <v>100</v>
      </c>
      <c r="L16" s="212">
        <v>75.001000000000005</v>
      </c>
      <c r="M16" s="170">
        <v>82.5</v>
      </c>
      <c r="O16" s="245" t="s">
        <v>484</v>
      </c>
      <c r="P16" s="246" t="s">
        <v>179</v>
      </c>
      <c r="Q16" s="235">
        <v>1</v>
      </c>
    </row>
    <row r="17" spans="3:17" x14ac:dyDescent="0.2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25">
        <v>2</v>
      </c>
      <c r="G17" s="224">
        <v>2.5</v>
      </c>
      <c r="H17" s="237">
        <f ca="1">IF(OR(G7=0,H4="Lb"),0,MIN(INT(($G$7-VLOOKUP($C$7,$AD$3:$AF$5,2,FALSE)-2*H10*G10-2*H11*G11-2*H12*G12-2*H13*G13-2*H14*G14-2*H15*G15-2*H16*G16)/(2*G17)),F17/2))</f>
        <v>0</v>
      </c>
      <c r="I17" s="8"/>
      <c r="J17" s="167">
        <f>IF(K16="SHW",1000,IF(K17="",J16+1,IF(ISERROR(VLOOKUP(K16,DATA!$F$32:$G$59,2,FALSE)),K16,VLOOKUP(K16,DATA!$F$32:$G$59,2,FALSE))+0.001))</f>
        <v>100.001</v>
      </c>
      <c r="K17" s="168">
        <v>110</v>
      </c>
      <c r="L17" s="212">
        <v>82.501000000000005</v>
      </c>
      <c r="M17" s="170">
        <v>90</v>
      </c>
      <c r="O17" s="245" t="s">
        <v>495</v>
      </c>
      <c r="P17" s="246" t="s">
        <v>180</v>
      </c>
      <c r="Q17" s="235">
        <v>1</v>
      </c>
    </row>
    <row r="18" spans="3:17" x14ac:dyDescent="0.2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25">
        <v>2</v>
      </c>
      <c r="G18" s="224">
        <v>1.25</v>
      </c>
      <c r="H18" s="237">
        <f ca="1">IF(OR(G7=0,H4="Lb"),0,INT(($G$7-VLOOKUP($C$7,$AD$3:$AF$5,2,FALSE)-2*H10*G10-2*H11*G11-2*H12*G12-2*H13*G13-2*H14*G14-2*H15*G15-2*H16*G16-2*H17*G17)/(2*G18)))</f>
        <v>0</v>
      </c>
      <c r="I18" s="8"/>
      <c r="J18" s="167">
        <f>IF(K17="SHW",1000,IF(K18="",J17+1,IF(ISERROR(VLOOKUP(K17,DATA!$F$32:$G$59,2,FALSE)),K17,VLOOKUP(K17,DATA!$F$32:$G$59,2,FALSE))+0.001))</f>
        <v>110.001</v>
      </c>
      <c r="K18" s="168">
        <v>125</v>
      </c>
      <c r="L18" s="212">
        <v>90.001000000000005</v>
      </c>
      <c r="M18" s="284" t="s">
        <v>81</v>
      </c>
      <c r="O18" s="245" t="s">
        <v>496</v>
      </c>
      <c r="P18" s="246" t="s">
        <v>180</v>
      </c>
      <c r="Q18" s="235">
        <v>1</v>
      </c>
    </row>
    <row r="19" spans="3:17" x14ac:dyDescent="0.2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25">
        <v>2</v>
      </c>
      <c r="G19" s="224">
        <v>0.5</v>
      </c>
      <c r="H19" s="237">
        <f ca="1">IF(OR(G7=0,H4="Lb"),0,INT(($G$7-VLOOKUP($C$7,$AD$3:$AF$5,2,FALSE)-2*H10*G10-2*H11*G11-2*H12*G12-2*H13*G13-2*H14*G14-2*H15*G15-2*H16*G16-2*H17*G17-2*H18*G18)/(2*G19)))</f>
        <v>0</v>
      </c>
      <c r="I19" s="8"/>
      <c r="J19" s="167">
        <f>IF(K18="SHW",1000,IF(K19="",J18+1,IF(ISERROR(VLOOKUP(K18,DATA!$F$32:$G$59,2,FALSE)),K18,VLOOKUP(K18,DATA!$F$32:$G$59,2,FALSE))+0.001))</f>
        <v>125.001</v>
      </c>
      <c r="K19" s="168">
        <v>140</v>
      </c>
      <c r="L19" s="212">
        <v>1000</v>
      </c>
      <c r="M19" s="170"/>
      <c r="O19" s="245" t="s">
        <v>507</v>
      </c>
      <c r="P19" s="246" t="s">
        <v>181</v>
      </c>
      <c r="Q19" s="235">
        <v>1</v>
      </c>
    </row>
    <row r="20" spans="3:17" x14ac:dyDescent="0.2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25">
        <v>0</v>
      </c>
      <c r="G20" s="224">
        <v>0.25</v>
      </c>
      <c r="H20" s="237">
        <f ca="1">IF(OR(G7=0,H4="Lb"),0,INT(($G$7-VLOOKUP($C$7,$AD$3:$AF$5,2,FALSE)-2*H10*G10-2*H11*G11-2*H12*G12-2*H13*G13-2*H14*G14-2*H15*G15-2*H16*G16-2*H17*G17-2*H18*G18-2*H19*G19)/(2*G20)))</f>
        <v>0</v>
      </c>
      <c r="I20" s="8"/>
      <c r="J20" s="167">
        <f>IF(K19="SHW",1000,IF(K20="",J19+1,IF(ISERROR(VLOOKUP(K19,DATA!$F$32:$G$59,2,FALSE)),K19,VLOOKUP(K19,DATA!$F$32:$G$59,2,FALSE))+0.001))</f>
        <v>140.001</v>
      </c>
      <c r="K20" s="283" t="s">
        <v>81</v>
      </c>
      <c r="L20" s="212">
        <v>1001</v>
      </c>
      <c r="M20" s="170"/>
      <c r="O20" s="245" t="s">
        <v>508</v>
      </c>
      <c r="P20" s="246" t="s">
        <v>182</v>
      </c>
      <c r="Q20" s="235">
        <v>1</v>
      </c>
    </row>
    <row r="21" spans="3:17" ht="13.5" thickBot="1" x14ac:dyDescent="0.25">
      <c r="C21" s="327" t="s">
        <v>78</v>
      </c>
      <c r="D21" s="328"/>
      <c r="E21" s="6">
        <v>1</v>
      </c>
      <c r="F21" s="371" t="s">
        <v>78</v>
      </c>
      <c r="G21" s="371"/>
      <c r="H21" s="10">
        <v>1</v>
      </c>
      <c r="I21" s="8"/>
      <c r="J21" s="167"/>
      <c r="K21" s="168"/>
      <c r="L21" s="167">
        <v>1002</v>
      </c>
      <c r="M21" s="170"/>
      <c r="O21" s="245" t="s">
        <v>509</v>
      </c>
      <c r="P21" s="246" t="s">
        <v>183</v>
      </c>
      <c r="Q21" s="235">
        <v>1</v>
      </c>
    </row>
    <row r="22" spans="3:17" x14ac:dyDescent="0.2">
      <c r="C22" s="9" t="s">
        <v>77</v>
      </c>
      <c r="D22" s="60">
        <v>65</v>
      </c>
      <c r="E22" s="384" t="s">
        <v>61</v>
      </c>
      <c r="F22" s="236" t="s">
        <v>77</v>
      </c>
      <c r="G22" s="238">
        <v>30</v>
      </c>
      <c r="H22" s="369" t="s">
        <v>75</v>
      </c>
      <c r="I22" s="8"/>
      <c r="J22" s="167"/>
      <c r="K22" s="168"/>
      <c r="L22" s="167">
        <v>1003</v>
      </c>
      <c r="M22" s="170"/>
      <c r="O22" s="245" t="s">
        <v>510</v>
      </c>
      <c r="P22" s="246" t="s">
        <v>184</v>
      </c>
      <c r="Q22" s="235">
        <v>1</v>
      </c>
    </row>
    <row r="23" spans="3:17" ht="13.5" thickBot="1" x14ac:dyDescent="0.25">
      <c r="C23" s="241" t="s">
        <v>167</v>
      </c>
      <c r="D23" s="64">
        <v>55</v>
      </c>
      <c r="E23" s="385"/>
      <c r="F23" s="239" t="s">
        <v>167</v>
      </c>
      <c r="G23" s="240">
        <v>25</v>
      </c>
      <c r="H23" s="370"/>
      <c r="I23" s="8"/>
      <c r="J23" s="167"/>
      <c r="K23" s="169"/>
      <c r="L23" s="167">
        <v>1004</v>
      </c>
      <c r="M23" s="171"/>
      <c r="O23" s="245" t="s">
        <v>511</v>
      </c>
      <c r="P23" s="246" t="s">
        <v>185</v>
      </c>
      <c r="Q23" s="235">
        <v>1</v>
      </c>
    </row>
    <row r="24" spans="3:17" ht="13.5" thickBot="1" x14ac:dyDescent="0.25">
      <c r="C24" s="241" t="s">
        <v>168</v>
      </c>
      <c r="D24" s="64">
        <v>55</v>
      </c>
      <c r="F24" s="241" t="s">
        <v>168</v>
      </c>
      <c r="G24" s="242">
        <v>25</v>
      </c>
      <c r="H24" s="12"/>
      <c r="I24" s="8"/>
      <c r="O24" s="245" t="s">
        <v>512</v>
      </c>
      <c r="P24" s="246" t="s">
        <v>186</v>
      </c>
      <c r="Q24" s="235">
        <v>1</v>
      </c>
    </row>
    <row r="25" spans="3:17" ht="12.75" customHeight="1" x14ac:dyDescent="0.2">
      <c r="D25" s="337" t="s">
        <v>146</v>
      </c>
      <c r="E25" s="338"/>
      <c r="F25" s="339"/>
      <c r="G25" s="343" t="s">
        <v>155</v>
      </c>
      <c r="H25" s="12"/>
      <c r="I25" s="8"/>
      <c r="O25" s="245" t="s">
        <v>513</v>
      </c>
      <c r="P25" s="246" t="s">
        <v>187</v>
      </c>
      <c r="Q25" s="235">
        <v>1</v>
      </c>
    </row>
    <row r="26" spans="3:17" ht="12.75" customHeight="1" thickBot="1" x14ac:dyDescent="0.25">
      <c r="D26" s="340"/>
      <c r="E26" s="341"/>
      <c r="F26" s="342"/>
      <c r="G26" s="344"/>
      <c r="H26" s="12"/>
      <c r="I26" s="8"/>
      <c r="O26" s="245" t="s">
        <v>514</v>
      </c>
      <c r="P26" s="246" t="s">
        <v>187</v>
      </c>
      <c r="Q26" s="235">
        <v>1</v>
      </c>
    </row>
    <row r="27" spans="3:17" ht="13.5" thickBot="1" x14ac:dyDescent="0.25">
      <c r="H27" s="12"/>
      <c r="I27" s="8"/>
      <c r="O27" s="245" t="s">
        <v>515</v>
      </c>
      <c r="P27" s="246" t="s">
        <v>188</v>
      </c>
      <c r="Q27" s="235">
        <v>1</v>
      </c>
    </row>
    <row r="28" spans="3:17" x14ac:dyDescent="0.2">
      <c r="D28" s="351" t="s">
        <v>108</v>
      </c>
      <c r="E28" s="352"/>
      <c r="F28" s="352"/>
      <c r="G28" s="353"/>
      <c r="H28" s="12"/>
      <c r="I28" s="8"/>
      <c r="K28" s="357" t="s">
        <v>114</v>
      </c>
      <c r="L28" s="358"/>
      <c r="M28" s="359"/>
      <c r="O28" s="245" t="s">
        <v>516</v>
      </c>
      <c r="P28" s="246" t="s">
        <v>189</v>
      </c>
      <c r="Q28" s="235">
        <v>1</v>
      </c>
    </row>
    <row r="29" spans="3:17" ht="13.5" thickBot="1" x14ac:dyDescent="0.25">
      <c r="C29" s="77"/>
      <c r="D29" s="354"/>
      <c r="E29" s="355"/>
      <c r="F29" s="355"/>
      <c r="G29" s="356"/>
      <c r="H29" s="12"/>
      <c r="I29" s="8"/>
      <c r="K29" s="360"/>
      <c r="L29" s="361"/>
      <c r="M29" s="362"/>
      <c r="O29" s="245" t="s">
        <v>517</v>
      </c>
      <c r="P29" s="246" t="s">
        <v>191</v>
      </c>
      <c r="Q29" s="235">
        <v>1</v>
      </c>
    </row>
    <row r="30" spans="3:17" x14ac:dyDescent="0.2">
      <c r="H30" s="12"/>
      <c r="I30" s="8"/>
      <c r="K30" s="345" t="s">
        <v>407</v>
      </c>
      <c r="L30" s="346"/>
      <c r="M30" s="347"/>
      <c r="O30" s="245" t="s">
        <v>518</v>
      </c>
      <c r="P30" s="246" t="s">
        <v>190</v>
      </c>
      <c r="Q30" s="235">
        <v>1</v>
      </c>
    </row>
    <row r="31" spans="3:17" x14ac:dyDescent="0.2">
      <c r="K31" s="348"/>
      <c r="L31" s="349"/>
      <c r="M31" s="350"/>
      <c r="O31" s="245" t="s">
        <v>519</v>
      </c>
      <c r="P31" s="246" t="s">
        <v>192</v>
      </c>
      <c r="Q31" s="235">
        <v>1</v>
      </c>
    </row>
    <row r="32" spans="3:17" ht="13.5" thickBot="1" x14ac:dyDescent="0.25">
      <c r="O32" s="245" t="s">
        <v>520</v>
      </c>
      <c r="P32" s="246" t="s">
        <v>193</v>
      </c>
      <c r="Q32" s="235">
        <v>1</v>
      </c>
    </row>
    <row r="33" spans="3:17" x14ac:dyDescent="0.2">
      <c r="C33" s="324" t="s">
        <v>148</v>
      </c>
      <c r="D33" s="325"/>
      <c r="E33" s="325"/>
      <c r="F33" s="325" t="s">
        <v>159</v>
      </c>
      <c r="G33" s="325"/>
      <c r="H33" s="326"/>
      <c r="O33" s="245" t="s">
        <v>521</v>
      </c>
      <c r="P33" s="246" t="s">
        <v>194</v>
      </c>
      <c r="Q33" s="235">
        <v>1</v>
      </c>
    </row>
    <row r="34" spans="3:17" x14ac:dyDescent="0.2">
      <c r="C34" s="327" t="s">
        <v>149</v>
      </c>
      <c r="D34" s="328"/>
      <c r="E34" s="329"/>
      <c r="F34" s="329"/>
      <c r="G34" s="329"/>
      <c r="H34" s="330"/>
      <c r="O34" s="245" t="s">
        <v>522</v>
      </c>
      <c r="P34" s="246" t="s">
        <v>195</v>
      </c>
      <c r="Q34" s="235">
        <v>1</v>
      </c>
    </row>
    <row r="35" spans="3:17" x14ac:dyDescent="0.2">
      <c r="C35" s="327" t="s">
        <v>150</v>
      </c>
      <c r="D35" s="328"/>
      <c r="E35" s="331"/>
      <c r="F35" s="332"/>
      <c r="G35" s="332"/>
      <c r="H35" s="333"/>
      <c r="O35" s="245" t="s">
        <v>472</v>
      </c>
      <c r="P35" s="246" t="s">
        <v>196</v>
      </c>
      <c r="Q35" s="235">
        <v>1</v>
      </c>
    </row>
    <row r="36" spans="3:17" ht="13.5" thickBot="1" x14ac:dyDescent="0.25">
      <c r="C36" s="316" t="s">
        <v>151</v>
      </c>
      <c r="D36" s="317"/>
      <c r="E36" s="318"/>
      <c r="F36" s="319"/>
      <c r="G36" s="319"/>
      <c r="H36" s="320"/>
      <c r="O36" s="245" t="s">
        <v>523</v>
      </c>
      <c r="P36" s="246" t="s">
        <v>197</v>
      </c>
      <c r="Q36" s="235">
        <v>1</v>
      </c>
    </row>
    <row r="37" spans="3:17" ht="13.5" thickBot="1" x14ac:dyDescent="0.25">
      <c r="O37" s="245" t="s">
        <v>530</v>
      </c>
      <c r="P37" s="246" t="s">
        <v>198</v>
      </c>
      <c r="Q37" s="235">
        <v>1</v>
      </c>
    </row>
    <row r="38" spans="3:17" ht="13.5" thickBot="1" x14ac:dyDescent="0.25">
      <c r="C38" s="201"/>
      <c r="D38" s="200"/>
      <c r="E38" s="321" t="s">
        <v>152</v>
      </c>
      <c r="F38" s="322"/>
      <c r="G38" s="199"/>
      <c r="H38" s="199"/>
      <c r="O38" s="245" t="s">
        <v>531</v>
      </c>
      <c r="P38" s="246" t="s">
        <v>198</v>
      </c>
      <c r="Q38" s="235">
        <v>1</v>
      </c>
    </row>
    <row r="39" spans="3:17" x14ac:dyDescent="0.2">
      <c r="C39" s="323"/>
      <c r="D39" s="323"/>
      <c r="E39" s="323"/>
      <c r="F39" s="323"/>
      <c r="G39" s="323"/>
      <c r="H39" s="323"/>
      <c r="O39" s="245" t="s">
        <v>485</v>
      </c>
      <c r="P39" s="246" t="s">
        <v>199</v>
      </c>
      <c r="Q39" s="235">
        <v>1</v>
      </c>
    </row>
    <row r="40" spans="3:17" ht="13.5" thickBot="1" x14ac:dyDescent="0.25">
      <c r="O40" s="245" t="s">
        <v>486</v>
      </c>
      <c r="P40" s="246" t="s">
        <v>200</v>
      </c>
      <c r="Q40" s="235">
        <v>1</v>
      </c>
    </row>
    <row r="41" spans="3:17" x14ac:dyDescent="0.2">
      <c r="C41" s="324" t="s">
        <v>160</v>
      </c>
      <c r="D41" s="325"/>
      <c r="E41" s="325"/>
      <c r="F41" s="325" t="s">
        <v>159</v>
      </c>
      <c r="G41" s="325"/>
      <c r="H41" s="326"/>
      <c r="O41" s="233" t="s">
        <v>497</v>
      </c>
      <c r="P41" s="234" t="s">
        <v>304</v>
      </c>
      <c r="Q41" s="235">
        <v>1</v>
      </c>
    </row>
    <row r="42" spans="3:17" x14ac:dyDescent="0.2">
      <c r="C42" s="327" t="s">
        <v>162</v>
      </c>
      <c r="D42" s="328"/>
      <c r="E42" s="329" t="s">
        <v>163</v>
      </c>
      <c r="F42" s="329"/>
      <c r="G42" s="329"/>
      <c r="H42" s="330"/>
      <c r="O42" s="233" t="s">
        <v>498</v>
      </c>
      <c r="P42" s="234" t="s">
        <v>248</v>
      </c>
      <c r="Q42" s="235">
        <v>1</v>
      </c>
    </row>
    <row r="43" spans="3:17" x14ac:dyDescent="0.2">
      <c r="C43" s="327" t="s">
        <v>150</v>
      </c>
      <c r="D43" s="328"/>
      <c r="E43" s="331"/>
      <c r="F43" s="332"/>
      <c r="G43" s="332"/>
      <c r="H43" s="333"/>
      <c r="O43" s="233" t="s">
        <v>473</v>
      </c>
      <c r="P43" s="234" t="s">
        <v>305</v>
      </c>
      <c r="Q43" s="235">
        <v>1</v>
      </c>
    </row>
    <row r="44" spans="3:17" ht="13.5" thickBot="1" x14ac:dyDescent="0.25">
      <c r="C44" s="316" t="s">
        <v>151</v>
      </c>
      <c r="D44" s="317"/>
      <c r="E44" s="318" t="s">
        <v>164</v>
      </c>
      <c r="F44" s="319"/>
      <c r="G44" s="319"/>
      <c r="H44" s="320"/>
      <c r="O44" s="233" t="s">
        <v>474</v>
      </c>
      <c r="P44" s="234" t="s">
        <v>201</v>
      </c>
      <c r="Q44" s="235">
        <v>1</v>
      </c>
    </row>
    <row r="45" spans="3:17" ht="13.5" thickBot="1" x14ac:dyDescent="0.25">
      <c r="C45" s="219"/>
      <c r="D45" s="219"/>
      <c r="E45" s="219"/>
      <c r="F45" s="219"/>
      <c r="G45" s="219"/>
      <c r="H45" s="219"/>
      <c r="O45" s="233" t="s">
        <v>462</v>
      </c>
      <c r="P45" s="234" t="s">
        <v>306</v>
      </c>
      <c r="Q45" s="235">
        <v>1</v>
      </c>
    </row>
    <row r="46" spans="3:17" ht="13.5" thickBot="1" x14ac:dyDescent="0.25">
      <c r="C46" s="201"/>
      <c r="D46" s="200"/>
      <c r="E46" s="321" t="s">
        <v>152</v>
      </c>
      <c r="F46" s="322"/>
      <c r="G46" s="199"/>
      <c r="H46" s="199"/>
      <c r="O46" s="233" t="s">
        <v>463</v>
      </c>
      <c r="P46" s="234" t="s">
        <v>202</v>
      </c>
      <c r="Q46" s="235">
        <v>1</v>
      </c>
    </row>
    <row r="47" spans="3:17" x14ac:dyDescent="0.2">
      <c r="C47" s="323" t="s">
        <v>165</v>
      </c>
      <c r="D47" s="323"/>
      <c r="E47" s="323"/>
      <c r="F47" s="323"/>
      <c r="G47" s="323"/>
      <c r="H47" s="323"/>
      <c r="O47" s="233" t="s">
        <v>487</v>
      </c>
      <c r="P47" s="234" t="s">
        <v>307</v>
      </c>
      <c r="Q47" s="235">
        <v>1</v>
      </c>
    </row>
    <row r="48" spans="3:17" x14ac:dyDescent="0.2">
      <c r="O48" s="233" t="s">
        <v>488</v>
      </c>
      <c r="P48" s="234" t="s">
        <v>203</v>
      </c>
      <c r="Q48" s="235">
        <v>1</v>
      </c>
    </row>
    <row r="49" spans="15:17" x14ac:dyDescent="0.2">
      <c r="O49" s="233" t="s">
        <v>499</v>
      </c>
      <c r="P49" s="234" t="s">
        <v>308</v>
      </c>
      <c r="Q49" s="235">
        <v>1</v>
      </c>
    </row>
    <row r="50" spans="15:17" x14ac:dyDescent="0.2">
      <c r="O50" s="233" t="s">
        <v>500</v>
      </c>
      <c r="P50" s="234" t="s">
        <v>204</v>
      </c>
      <c r="Q50" s="235">
        <v>1</v>
      </c>
    </row>
    <row r="51" spans="15:17" x14ac:dyDescent="0.2">
      <c r="O51" s="233" t="s">
        <v>475</v>
      </c>
      <c r="P51" s="234" t="s">
        <v>309</v>
      </c>
      <c r="Q51" s="235">
        <v>1</v>
      </c>
    </row>
    <row r="52" spans="15:17" x14ac:dyDescent="0.2">
      <c r="O52" s="233" t="s">
        <v>476</v>
      </c>
      <c r="P52" s="234" t="s">
        <v>205</v>
      </c>
      <c r="Q52" s="235">
        <v>1</v>
      </c>
    </row>
    <row r="53" spans="15:17" x14ac:dyDescent="0.2">
      <c r="O53" s="233" t="s">
        <v>464</v>
      </c>
      <c r="P53" s="234" t="s">
        <v>310</v>
      </c>
      <c r="Q53" s="235">
        <v>1</v>
      </c>
    </row>
    <row r="54" spans="15:17" x14ac:dyDescent="0.2">
      <c r="O54" s="233" t="s">
        <v>465</v>
      </c>
      <c r="P54" s="234" t="s">
        <v>206</v>
      </c>
      <c r="Q54" s="235">
        <v>1</v>
      </c>
    </row>
    <row r="55" spans="15:17" x14ac:dyDescent="0.2">
      <c r="O55" s="233" t="s">
        <v>538</v>
      </c>
      <c r="P55" s="234" t="s">
        <v>311</v>
      </c>
      <c r="Q55" s="235">
        <v>1</v>
      </c>
    </row>
    <row r="56" spans="15:17" x14ac:dyDescent="0.2">
      <c r="O56" s="233" t="s">
        <v>539</v>
      </c>
      <c r="P56" s="234" t="s">
        <v>207</v>
      </c>
      <c r="Q56" s="235">
        <v>1</v>
      </c>
    </row>
    <row r="57" spans="15:17" x14ac:dyDescent="0.2">
      <c r="O57" s="233" t="s">
        <v>544</v>
      </c>
      <c r="P57" s="234" t="s">
        <v>312</v>
      </c>
      <c r="Q57" s="235">
        <v>1</v>
      </c>
    </row>
    <row r="58" spans="15:17" x14ac:dyDescent="0.2">
      <c r="O58" s="233" t="s">
        <v>545</v>
      </c>
      <c r="P58" s="234" t="s">
        <v>208</v>
      </c>
      <c r="Q58" s="235">
        <v>1</v>
      </c>
    </row>
    <row r="59" spans="15:17" x14ac:dyDescent="0.2">
      <c r="O59" s="233" t="s">
        <v>550</v>
      </c>
      <c r="P59" s="234" t="s">
        <v>313</v>
      </c>
      <c r="Q59" s="235">
        <v>1</v>
      </c>
    </row>
    <row r="60" spans="15:17" x14ac:dyDescent="0.2">
      <c r="O60" s="233" t="s">
        <v>551</v>
      </c>
      <c r="P60" s="234" t="s">
        <v>209</v>
      </c>
      <c r="Q60" s="235">
        <v>1</v>
      </c>
    </row>
    <row r="61" spans="15:17" x14ac:dyDescent="0.2">
      <c r="O61" s="233" t="s">
        <v>556</v>
      </c>
      <c r="P61" s="234" t="s">
        <v>314</v>
      </c>
      <c r="Q61" s="235">
        <v>1</v>
      </c>
    </row>
    <row r="62" spans="15:17" x14ac:dyDescent="0.2">
      <c r="O62" s="233" t="s">
        <v>557</v>
      </c>
      <c r="P62" s="234" t="s">
        <v>210</v>
      </c>
      <c r="Q62" s="235">
        <v>1</v>
      </c>
    </row>
    <row r="63" spans="15:17" x14ac:dyDescent="0.2">
      <c r="O63" s="233" t="s">
        <v>574</v>
      </c>
      <c r="P63" s="234" t="s">
        <v>315</v>
      </c>
      <c r="Q63" s="235">
        <v>1</v>
      </c>
    </row>
    <row r="64" spans="15:17" x14ac:dyDescent="0.2">
      <c r="O64" s="233" t="s">
        <v>575</v>
      </c>
      <c r="P64" s="234" t="s">
        <v>211</v>
      </c>
      <c r="Q64" s="235">
        <v>1</v>
      </c>
    </row>
    <row r="65" spans="15:17" x14ac:dyDescent="0.2">
      <c r="O65" s="233" t="s">
        <v>580</v>
      </c>
      <c r="P65" s="234" t="s">
        <v>316</v>
      </c>
      <c r="Q65" s="235">
        <v>1</v>
      </c>
    </row>
    <row r="66" spans="15:17" x14ac:dyDescent="0.2">
      <c r="O66" s="233" t="s">
        <v>581</v>
      </c>
      <c r="P66" s="234" t="s">
        <v>212</v>
      </c>
      <c r="Q66" s="235">
        <v>1</v>
      </c>
    </row>
    <row r="67" spans="15:17" x14ac:dyDescent="0.2">
      <c r="O67" s="233" t="s">
        <v>568</v>
      </c>
      <c r="P67" s="234" t="s">
        <v>317</v>
      </c>
      <c r="Q67" s="235">
        <v>1</v>
      </c>
    </row>
    <row r="68" spans="15:17" x14ac:dyDescent="0.2">
      <c r="O68" s="233" t="s">
        <v>569</v>
      </c>
      <c r="P68" s="234" t="s">
        <v>213</v>
      </c>
      <c r="Q68" s="235">
        <v>1</v>
      </c>
    </row>
    <row r="69" spans="15:17" x14ac:dyDescent="0.2">
      <c r="O69" s="233" t="s">
        <v>562</v>
      </c>
      <c r="P69" s="234" t="s">
        <v>318</v>
      </c>
      <c r="Q69" s="235">
        <v>1</v>
      </c>
    </row>
    <row r="70" spans="15:17" x14ac:dyDescent="0.2">
      <c r="O70" s="233" t="s">
        <v>563</v>
      </c>
      <c r="P70" s="234" t="s">
        <v>214</v>
      </c>
      <c r="Q70" s="235">
        <v>1</v>
      </c>
    </row>
    <row r="71" spans="15:17" x14ac:dyDescent="0.2">
      <c r="O71" s="233" t="s">
        <v>592</v>
      </c>
      <c r="P71" s="234" t="s">
        <v>319</v>
      </c>
      <c r="Q71" s="235">
        <v>1</v>
      </c>
    </row>
    <row r="72" spans="15:17" x14ac:dyDescent="0.2">
      <c r="O72" s="233" t="s">
        <v>593</v>
      </c>
      <c r="P72" s="234" t="s">
        <v>215</v>
      </c>
      <c r="Q72" s="235">
        <v>1</v>
      </c>
    </row>
    <row r="73" spans="15:17" x14ac:dyDescent="0.2">
      <c r="O73" s="233" t="s">
        <v>586</v>
      </c>
      <c r="P73" s="234" t="s">
        <v>320</v>
      </c>
      <c r="Q73" s="235">
        <v>1</v>
      </c>
    </row>
    <row r="74" spans="15:17" x14ac:dyDescent="0.2">
      <c r="O74" s="233" t="s">
        <v>587</v>
      </c>
      <c r="P74" s="234" t="s">
        <v>216</v>
      </c>
      <c r="Q74" s="235">
        <v>1</v>
      </c>
    </row>
    <row r="75" spans="15:17" x14ac:dyDescent="0.2">
      <c r="O75" s="233" t="s">
        <v>524</v>
      </c>
      <c r="P75" s="234" t="s">
        <v>321</v>
      </c>
      <c r="Q75" s="235">
        <v>1</v>
      </c>
    </row>
    <row r="76" spans="15:17" x14ac:dyDescent="0.2">
      <c r="O76" s="233" t="s">
        <v>525</v>
      </c>
      <c r="P76" s="234" t="s">
        <v>217</v>
      </c>
      <c r="Q76" s="235">
        <v>1</v>
      </c>
    </row>
    <row r="77" spans="15:17" x14ac:dyDescent="0.2">
      <c r="O77" s="233" t="s">
        <v>532</v>
      </c>
      <c r="P77" s="234" t="s">
        <v>322</v>
      </c>
      <c r="Q77" s="235">
        <v>1</v>
      </c>
    </row>
    <row r="78" spans="15:17" x14ac:dyDescent="0.2">
      <c r="O78" s="233" t="s">
        <v>533</v>
      </c>
      <c r="P78" s="234" t="s">
        <v>218</v>
      </c>
      <c r="Q78" s="235">
        <v>1</v>
      </c>
    </row>
    <row r="79" spans="15:17" x14ac:dyDescent="0.2">
      <c r="O79" s="233" t="s">
        <v>602</v>
      </c>
      <c r="P79" s="234" t="s">
        <v>323</v>
      </c>
      <c r="Q79" s="235">
        <v>1</v>
      </c>
    </row>
    <row r="80" spans="15:17" x14ac:dyDescent="0.2">
      <c r="O80" s="233" t="s">
        <v>603</v>
      </c>
      <c r="P80" s="234" t="s">
        <v>219</v>
      </c>
      <c r="Q80" s="235">
        <v>1</v>
      </c>
    </row>
    <row r="81" spans="15:17" x14ac:dyDescent="0.2">
      <c r="O81" s="233" t="s">
        <v>606</v>
      </c>
      <c r="P81" s="234" t="s">
        <v>324</v>
      </c>
      <c r="Q81" s="235">
        <v>1</v>
      </c>
    </row>
    <row r="82" spans="15:17" x14ac:dyDescent="0.2">
      <c r="O82" s="233" t="s">
        <v>607</v>
      </c>
      <c r="P82" s="234" t="s">
        <v>220</v>
      </c>
      <c r="Q82" s="235">
        <v>1</v>
      </c>
    </row>
    <row r="83" spans="15:17" x14ac:dyDescent="0.2">
      <c r="O83" s="233" t="s">
        <v>610</v>
      </c>
      <c r="P83" s="234" t="s">
        <v>325</v>
      </c>
      <c r="Q83" s="235">
        <v>1</v>
      </c>
    </row>
    <row r="84" spans="15:17" x14ac:dyDescent="0.2">
      <c r="O84" s="233" t="s">
        <v>611</v>
      </c>
      <c r="P84" s="234" t="s">
        <v>221</v>
      </c>
      <c r="Q84" s="235">
        <v>1</v>
      </c>
    </row>
    <row r="85" spans="15:17" x14ac:dyDescent="0.2">
      <c r="O85" s="233" t="s">
        <v>598</v>
      </c>
      <c r="P85" s="234" t="s">
        <v>326</v>
      </c>
      <c r="Q85" s="235">
        <v>1</v>
      </c>
    </row>
    <row r="86" spans="15:17" x14ac:dyDescent="0.2">
      <c r="O86" s="233" t="s">
        <v>599</v>
      </c>
      <c r="P86" s="234" t="s">
        <v>222</v>
      </c>
      <c r="Q86" s="235">
        <v>1</v>
      </c>
    </row>
    <row r="87" spans="15:17" x14ac:dyDescent="0.2">
      <c r="O87" s="233" t="s">
        <v>626</v>
      </c>
      <c r="P87" s="234" t="s">
        <v>327</v>
      </c>
      <c r="Q87" s="235">
        <v>1</v>
      </c>
    </row>
    <row r="88" spans="15:17" x14ac:dyDescent="0.2">
      <c r="O88" s="233" t="s">
        <v>627</v>
      </c>
      <c r="P88" s="234" t="s">
        <v>223</v>
      </c>
      <c r="Q88" s="235">
        <v>1</v>
      </c>
    </row>
    <row r="89" spans="15:17" x14ac:dyDescent="0.2">
      <c r="O89" s="233" t="s">
        <v>622</v>
      </c>
      <c r="P89" s="234" t="s">
        <v>328</v>
      </c>
      <c r="Q89" s="235">
        <v>1</v>
      </c>
    </row>
    <row r="90" spans="15:17" x14ac:dyDescent="0.2">
      <c r="O90" s="233" t="s">
        <v>623</v>
      </c>
      <c r="P90" s="234" t="s">
        <v>224</v>
      </c>
      <c r="Q90" s="235">
        <v>1</v>
      </c>
    </row>
    <row r="91" spans="15:17" x14ac:dyDescent="0.2">
      <c r="O91" s="233" t="s">
        <v>614</v>
      </c>
      <c r="P91" s="234" t="s">
        <v>329</v>
      </c>
      <c r="Q91" s="235">
        <v>1</v>
      </c>
    </row>
    <row r="92" spans="15:17" x14ac:dyDescent="0.2">
      <c r="O92" s="233" t="s">
        <v>615</v>
      </c>
      <c r="P92" s="234" t="s">
        <v>225</v>
      </c>
      <c r="Q92" s="235">
        <v>1</v>
      </c>
    </row>
    <row r="93" spans="15:17" x14ac:dyDescent="0.2">
      <c r="O93" s="233" t="s">
        <v>618</v>
      </c>
      <c r="P93" s="234" t="s">
        <v>330</v>
      </c>
      <c r="Q93" s="235">
        <v>1</v>
      </c>
    </row>
    <row r="94" spans="15:17" x14ac:dyDescent="0.2">
      <c r="O94" s="233" t="s">
        <v>619</v>
      </c>
      <c r="P94" s="234" t="s">
        <v>226</v>
      </c>
      <c r="Q94" s="235">
        <v>1</v>
      </c>
    </row>
    <row r="95" spans="15:17" x14ac:dyDescent="0.2">
      <c r="O95" s="233" t="s">
        <v>630</v>
      </c>
      <c r="P95" s="234" t="s">
        <v>331</v>
      </c>
      <c r="Q95" s="235">
        <v>1</v>
      </c>
    </row>
    <row r="96" spans="15:17" x14ac:dyDescent="0.2">
      <c r="O96" s="233" t="s">
        <v>631</v>
      </c>
      <c r="P96" s="234" t="s">
        <v>227</v>
      </c>
      <c r="Q96" s="235">
        <v>1</v>
      </c>
    </row>
    <row r="97" spans="15:17" x14ac:dyDescent="0.2">
      <c r="O97" s="233" t="s">
        <v>634</v>
      </c>
      <c r="P97" s="234" t="s">
        <v>332</v>
      </c>
      <c r="Q97" s="229">
        <v>1</v>
      </c>
    </row>
    <row r="98" spans="15:17" x14ac:dyDescent="0.2">
      <c r="O98" s="233" t="s">
        <v>635</v>
      </c>
      <c r="P98" s="234" t="s">
        <v>228</v>
      </c>
      <c r="Q98" s="229">
        <v>1</v>
      </c>
    </row>
    <row r="99" spans="15:17" x14ac:dyDescent="0.2">
      <c r="O99" s="233" t="s">
        <v>638</v>
      </c>
      <c r="P99" s="234" t="s">
        <v>333</v>
      </c>
      <c r="Q99" s="229">
        <v>1</v>
      </c>
    </row>
    <row r="100" spans="15:17" x14ac:dyDescent="0.2">
      <c r="O100" s="233" t="s">
        <v>639</v>
      </c>
      <c r="P100" s="234" t="s">
        <v>229</v>
      </c>
      <c r="Q100" s="229">
        <v>1</v>
      </c>
    </row>
    <row r="101" spans="15:17" x14ac:dyDescent="0.2">
      <c r="O101" s="233" t="s">
        <v>642</v>
      </c>
      <c r="P101" s="234" t="s">
        <v>334</v>
      </c>
      <c r="Q101" s="229">
        <v>1</v>
      </c>
    </row>
    <row r="102" spans="15:17" x14ac:dyDescent="0.2">
      <c r="O102" s="233" t="s">
        <v>643</v>
      </c>
      <c r="P102" s="234" t="s">
        <v>230</v>
      </c>
      <c r="Q102" s="229">
        <v>1</v>
      </c>
    </row>
    <row r="103" spans="15:17" x14ac:dyDescent="0.2">
      <c r="O103" s="233" t="s">
        <v>658</v>
      </c>
      <c r="P103" s="234" t="s">
        <v>335</v>
      </c>
      <c r="Q103" s="229">
        <v>1</v>
      </c>
    </row>
    <row r="104" spans="15:17" x14ac:dyDescent="0.2">
      <c r="O104" s="233" t="s">
        <v>659</v>
      </c>
      <c r="P104" s="234" t="s">
        <v>231</v>
      </c>
      <c r="Q104" s="229">
        <v>1</v>
      </c>
    </row>
    <row r="105" spans="15:17" x14ac:dyDescent="0.2">
      <c r="O105" s="233" t="s">
        <v>654</v>
      </c>
      <c r="P105" s="234" t="s">
        <v>336</v>
      </c>
      <c r="Q105" s="229">
        <v>1</v>
      </c>
    </row>
    <row r="106" spans="15:17" x14ac:dyDescent="0.2">
      <c r="O106" s="233" t="s">
        <v>655</v>
      </c>
      <c r="P106" s="234" t="s">
        <v>232</v>
      </c>
      <c r="Q106" s="229">
        <v>1</v>
      </c>
    </row>
    <row r="107" spans="15:17" x14ac:dyDescent="0.2">
      <c r="O107" s="233" t="s">
        <v>650</v>
      </c>
      <c r="P107" s="234" t="s">
        <v>337</v>
      </c>
      <c r="Q107" s="229">
        <v>1</v>
      </c>
    </row>
    <row r="108" spans="15:17" x14ac:dyDescent="0.2">
      <c r="O108" s="233" t="s">
        <v>651</v>
      </c>
      <c r="P108" s="234" t="s">
        <v>233</v>
      </c>
      <c r="Q108" s="229">
        <v>1</v>
      </c>
    </row>
    <row r="109" spans="15:17" x14ac:dyDescent="0.2">
      <c r="O109" s="233" t="s">
        <v>646</v>
      </c>
      <c r="P109" s="234" t="s">
        <v>338</v>
      </c>
      <c r="Q109" s="229">
        <v>1</v>
      </c>
    </row>
    <row r="110" spans="15:17" x14ac:dyDescent="0.2">
      <c r="O110" s="233" t="s">
        <v>647</v>
      </c>
      <c r="P110" s="234" t="s">
        <v>234</v>
      </c>
      <c r="Q110" s="229">
        <v>1</v>
      </c>
    </row>
    <row r="111" spans="15:17" x14ac:dyDescent="0.2">
      <c r="O111" s="233" t="s">
        <v>662</v>
      </c>
      <c r="P111" s="234" t="s">
        <v>339</v>
      </c>
      <c r="Q111" s="229">
        <v>1</v>
      </c>
    </row>
    <row r="112" spans="15:17" x14ac:dyDescent="0.2">
      <c r="O112" s="233" t="s">
        <v>663</v>
      </c>
      <c r="P112" s="234" t="s">
        <v>235</v>
      </c>
      <c r="Q112" s="229">
        <v>1</v>
      </c>
    </row>
    <row r="113" spans="15:17" x14ac:dyDescent="0.2">
      <c r="O113" s="233" t="s">
        <v>666</v>
      </c>
      <c r="P113" s="234" t="s">
        <v>340</v>
      </c>
      <c r="Q113" s="229">
        <v>1</v>
      </c>
    </row>
    <row r="114" spans="15:17" x14ac:dyDescent="0.2">
      <c r="O114" s="233" t="s">
        <v>667</v>
      </c>
      <c r="P114" s="234" t="s">
        <v>236</v>
      </c>
      <c r="Q114" s="229">
        <v>1</v>
      </c>
    </row>
    <row r="115" spans="15:17" x14ac:dyDescent="0.2">
      <c r="O115" s="233" t="s">
        <v>674</v>
      </c>
      <c r="P115" s="234" t="s">
        <v>341</v>
      </c>
      <c r="Q115" s="229">
        <v>1</v>
      </c>
    </row>
    <row r="116" spans="15:17" x14ac:dyDescent="0.2">
      <c r="O116" s="233" t="s">
        <v>675</v>
      </c>
      <c r="P116" s="234" t="s">
        <v>237</v>
      </c>
      <c r="Q116" s="229">
        <v>1</v>
      </c>
    </row>
    <row r="117" spans="15:17" x14ac:dyDescent="0.2">
      <c r="O117" s="233" t="s">
        <v>670</v>
      </c>
      <c r="P117" s="234" t="s">
        <v>342</v>
      </c>
      <c r="Q117" s="229">
        <v>1</v>
      </c>
    </row>
    <row r="118" spans="15:17" x14ac:dyDescent="0.2">
      <c r="O118" s="233" t="s">
        <v>671</v>
      </c>
      <c r="P118" s="234" t="s">
        <v>238</v>
      </c>
      <c r="Q118" s="229">
        <v>1</v>
      </c>
    </row>
    <row r="119" spans="15:17" x14ac:dyDescent="0.2">
      <c r="O119" s="233" t="s">
        <v>690</v>
      </c>
      <c r="P119" s="234" t="s">
        <v>343</v>
      </c>
      <c r="Q119" s="229">
        <v>1</v>
      </c>
    </row>
    <row r="120" spans="15:17" x14ac:dyDescent="0.2">
      <c r="O120" s="233" t="s">
        <v>691</v>
      </c>
      <c r="P120" s="234" t="s">
        <v>239</v>
      </c>
      <c r="Q120" s="229">
        <v>1</v>
      </c>
    </row>
    <row r="121" spans="15:17" x14ac:dyDescent="0.2">
      <c r="O121" s="233" t="s">
        <v>686</v>
      </c>
      <c r="P121" s="234" t="s">
        <v>344</v>
      </c>
      <c r="Q121" s="229">
        <v>1</v>
      </c>
    </row>
    <row r="122" spans="15:17" x14ac:dyDescent="0.2">
      <c r="O122" s="233" t="s">
        <v>687</v>
      </c>
      <c r="P122" s="234" t="s">
        <v>240</v>
      </c>
      <c r="Q122" s="229">
        <v>1</v>
      </c>
    </row>
    <row r="123" spans="15:17" x14ac:dyDescent="0.2">
      <c r="O123" s="233" t="s">
        <v>678</v>
      </c>
      <c r="P123" s="234" t="s">
        <v>345</v>
      </c>
      <c r="Q123" s="229">
        <v>1</v>
      </c>
    </row>
    <row r="124" spans="15:17" x14ac:dyDescent="0.2">
      <c r="O124" s="233" t="s">
        <v>679</v>
      </c>
      <c r="P124" s="234" t="s">
        <v>241</v>
      </c>
      <c r="Q124" s="229">
        <v>1</v>
      </c>
    </row>
    <row r="125" spans="15:17" x14ac:dyDescent="0.2">
      <c r="O125" s="233" t="s">
        <v>682</v>
      </c>
      <c r="P125" s="234" t="s">
        <v>346</v>
      </c>
      <c r="Q125" s="229">
        <v>1</v>
      </c>
    </row>
    <row r="126" spans="15:17" x14ac:dyDescent="0.2">
      <c r="O126" s="233" t="s">
        <v>683</v>
      </c>
      <c r="P126" s="234" t="s">
        <v>242</v>
      </c>
      <c r="Q126" s="229">
        <v>1</v>
      </c>
    </row>
    <row r="127" spans="15:17" x14ac:dyDescent="0.2">
      <c r="O127" s="233" t="s">
        <v>489</v>
      </c>
      <c r="P127" s="234" t="s">
        <v>347</v>
      </c>
      <c r="Q127" s="229">
        <v>1</v>
      </c>
    </row>
    <row r="128" spans="15:17" x14ac:dyDescent="0.2">
      <c r="O128" s="233" t="s">
        <v>490</v>
      </c>
      <c r="P128" s="234" t="s">
        <v>243</v>
      </c>
      <c r="Q128" s="229">
        <v>1</v>
      </c>
    </row>
    <row r="129" spans="15:17" x14ac:dyDescent="0.2">
      <c r="O129" s="233" t="s">
        <v>501</v>
      </c>
      <c r="P129" s="234" t="s">
        <v>348</v>
      </c>
      <c r="Q129" s="229">
        <v>1</v>
      </c>
    </row>
    <row r="130" spans="15:17" x14ac:dyDescent="0.2">
      <c r="O130" s="233" t="s">
        <v>502</v>
      </c>
      <c r="P130" s="234" t="s">
        <v>244</v>
      </c>
      <c r="Q130" s="229">
        <v>1</v>
      </c>
    </row>
    <row r="131" spans="15:17" x14ac:dyDescent="0.2">
      <c r="O131" s="233" t="s">
        <v>477</v>
      </c>
      <c r="P131" s="234" t="s">
        <v>349</v>
      </c>
      <c r="Q131" s="229">
        <v>1</v>
      </c>
    </row>
    <row r="132" spans="15:17" x14ac:dyDescent="0.2">
      <c r="O132" s="233" t="s">
        <v>478</v>
      </c>
      <c r="P132" s="234" t="s">
        <v>245</v>
      </c>
      <c r="Q132" s="229">
        <v>1</v>
      </c>
    </row>
    <row r="133" spans="15:17" x14ac:dyDescent="0.2">
      <c r="O133" s="233" t="s">
        <v>466</v>
      </c>
      <c r="P133" s="234" t="s">
        <v>350</v>
      </c>
      <c r="Q133" s="229">
        <v>1</v>
      </c>
    </row>
    <row r="134" spans="15:17" x14ac:dyDescent="0.2">
      <c r="O134" s="233" t="s">
        <v>467</v>
      </c>
      <c r="P134" s="234" t="s">
        <v>246</v>
      </c>
      <c r="Q134" s="229">
        <v>1</v>
      </c>
    </row>
    <row r="135" spans="15:17" x14ac:dyDescent="0.2">
      <c r="O135" s="233" t="s">
        <v>540</v>
      </c>
      <c r="P135" s="234" t="s">
        <v>351</v>
      </c>
      <c r="Q135" s="229">
        <v>1</v>
      </c>
    </row>
    <row r="136" spans="15:17" x14ac:dyDescent="0.2">
      <c r="O136" s="233" t="s">
        <v>541</v>
      </c>
      <c r="P136" s="234" t="s">
        <v>247</v>
      </c>
      <c r="Q136" s="229">
        <v>1</v>
      </c>
    </row>
    <row r="137" spans="15:17" x14ac:dyDescent="0.2">
      <c r="O137" s="233" t="s">
        <v>546</v>
      </c>
      <c r="P137" s="234" t="s">
        <v>352</v>
      </c>
      <c r="Q137" s="229">
        <v>1</v>
      </c>
    </row>
    <row r="138" spans="15:17" x14ac:dyDescent="0.2">
      <c r="O138" s="233" t="s">
        <v>547</v>
      </c>
      <c r="P138" s="234" t="s">
        <v>249</v>
      </c>
      <c r="Q138" s="229">
        <v>1</v>
      </c>
    </row>
    <row r="139" spans="15:17" x14ac:dyDescent="0.2">
      <c r="O139" s="233" t="s">
        <v>552</v>
      </c>
      <c r="P139" s="234" t="s">
        <v>353</v>
      </c>
      <c r="Q139" s="229">
        <v>1</v>
      </c>
    </row>
    <row r="140" spans="15:17" x14ac:dyDescent="0.2">
      <c r="O140" s="233" t="s">
        <v>553</v>
      </c>
      <c r="P140" s="234" t="s">
        <v>250</v>
      </c>
      <c r="Q140" s="229">
        <v>1</v>
      </c>
    </row>
    <row r="141" spans="15:17" x14ac:dyDescent="0.2">
      <c r="O141" s="233" t="s">
        <v>558</v>
      </c>
      <c r="P141" s="234" t="s">
        <v>354</v>
      </c>
      <c r="Q141" s="229">
        <v>1</v>
      </c>
    </row>
    <row r="142" spans="15:17" x14ac:dyDescent="0.2">
      <c r="O142" s="233" t="s">
        <v>559</v>
      </c>
      <c r="P142" s="234" t="s">
        <v>251</v>
      </c>
      <c r="Q142" s="229">
        <v>1</v>
      </c>
    </row>
    <row r="143" spans="15:17" x14ac:dyDescent="0.2">
      <c r="O143" s="233" t="s">
        <v>576</v>
      </c>
      <c r="P143" s="234" t="s">
        <v>355</v>
      </c>
      <c r="Q143" s="229">
        <v>1</v>
      </c>
    </row>
    <row r="144" spans="15:17" x14ac:dyDescent="0.2">
      <c r="O144" s="233" t="s">
        <v>577</v>
      </c>
      <c r="P144" s="234" t="s">
        <v>252</v>
      </c>
      <c r="Q144" s="229">
        <v>1</v>
      </c>
    </row>
    <row r="145" spans="15:17" x14ac:dyDescent="0.2">
      <c r="O145" s="233" t="s">
        <v>582</v>
      </c>
      <c r="P145" s="234" t="s">
        <v>356</v>
      </c>
      <c r="Q145" s="229">
        <v>1</v>
      </c>
    </row>
    <row r="146" spans="15:17" x14ac:dyDescent="0.2">
      <c r="O146" s="233" t="s">
        <v>583</v>
      </c>
      <c r="P146" s="234" t="s">
        <v>253</v>
      </c>
      <c r="Q146" s="229">
        <v>1</v>
      </c>
    </row>
    <row r="147" spans="15:17" x14ac:dyDescent="0.2">
      <c r="O147" s="233" t="s">
        <v>570</v>
      </c>
      <c r="P147" s="234" t="s">
        <v>357</v>
      </c>
      <c r="Q147" s="229">
        <v>1</v>
      </c>
    </row>
    <row r="148" spans="15:17" x14ac:dyDescent="0.2">
      <c r="O148" s="233" t="s">
        <v>571</v>
      </c>
      <c r="P148" s="234" t="s">
        <v>254</v>
      </c>
      <c r="Q148" s="229">
        <v>1</v>
      </c>
    </row>
    <row r="149" spans="15:17" x14ac:dyDescent="0.2">
      <c r="O149" s="233" t="s">
        <v>564</v>
      </c>
      <c r="P149" s="234" t="s">
        <v>358</v>
      </c>
      <c r="Q149" s="229">
        <v>1</v>
      </c>
    </row>
    <row r="150" spans="15:17" x14ac:dyDescent="0.2">
      <c r="O150" s="233" t="s">
        <v>565</v>
      </c>
      <c r="P150" s="234" t="s">
        <v>255</v>
      </c>
      <c r="Q150" s="229">
        <v>1</v>
      </c>
    </row>
    <row r="151" spans="15:17" x14ac:dyDescent="0.2">
      <c r="O151" s="233" t="s">
        <v>594</v>
      </c>
      <c r="P151" s="234" t="s">
        <v>359</v>
      </c>
      <c r="Q151" s="229">
        <v>1</v>
      </c>
    </row>
    <row r="152" spans="15:17" x14ac:dyDescent="0.2">
      <c r="O152" s="233" t="s">
        <v>595</v>
      </c>
      <c r="P152" s="234" t="s">
        <v>256</v>
      </c>
      <c r="Q152" s="229">
        <v>1</v>
      </c>
    </row>
    <row r="153" spans="15:17" x14ac:dyDescent="0.2">
      <c r="O153" s="233" t="s">
        <v>588</v>
      </c>
      <c r="P153" s="234" t="s">
        <v>360</v>
      </c>
      <c r="Q153" s="229">
        <v>1</v>
      </c>
    </row>
    <row r="154" spans="15:17" x14ac:dyDescent="0.2">
      <c r="O154" s="233" t="s">
        <v>589</v>
      </c>
      <c r="P154" s="234" t="s">
        <v>257</v>
      </c>
      <c r="Q154" s="229">
        <v>1</v>
      </c>
    </row>
    <row r="155" spans="15:17" x14ac:dyDescent="0.2">
      <c r="O155" s="233" t="s">
        <v>526</v>
      </c>
      <c r="P155" s="234" t="s">
        <v>361</v>
      </c>
      <c r="Q155" s="229">
        <v>1</v>
      </c>
    </row>
    <row r="156" spans="15:17" x14ac:dyDescent="0.2">
      <c r="O156" s="233" t="s">
        <v>527</v>
      </c>
      <c r="P156" s="234" t="s">
        <v>258</v>
      </c>
      <c r="Q156" s="229">
        <v>1</v>
      </c>
    </row>
    <row r="157" spans="15:17" x14ac:dyDescent="0.2">
      <c r="O157" s="233" t="s">
        <v>534</v>
      </c>
      <c r="P157" s="234" t="s">
        <v>362</v>
      </c>
      <c r="Q157" s="229">
        <v>1</v>
      </c>
    </row>
    <row r="158" spans="15:17" x14ac:dyDescent="0.2">
      <c r="O158" s="233" t="s">
        <v>535</v>
      </c>
      <c r="P158" s="234" t="s">
        <v>259</v>
      </c>
      <c r="Q158" s="229">
        <v>1</v>
      </c>
    </row>
    <row r="159" spans="15:17" x14ac:dyDescent="0.2">
      <c r="O159" s="233" t="s">
        <v>491</v>
      </c>
      <c r="P159" s="234" t="s">
        <v>363</v>
      </c>
      <c r="Q159" s="229">
        <v>1</v>
      </c>
    </row>
    <row r="160" spans="15:17" x14ac:dyDescent="0.2">
      <c r="O160" s="233" t="s">
        <v>492</v>
      </c>
      <c r="P160" s="234" t="s">
        <v>260</v>
      </c>
      <c r="Q160" s="229">
        <v>1</v>
      </c>
    </row>
    <row r="161" spans="15:17" x14ac:dyDescent="0.2">
      <c r="O161" s="233" t="s">
        <v>503</v>
      </c>
      <c r="P161" s="234" t="s">
        <v>364</v>
      </c>
      <c r="Q161" s="229">
        <v>1</v>
      </c>
    </row>
    <row r="162" spans="15:17" x14ac:dyDescent="0.2">
      <c r="O162" s="233" t="s">
        <v>504</v>
      </c>
      <c r="P162" s="234" t="s">
        <v>261</v>
      </c>
      <c r="Q162" s="229">
        <v>1</v>
      </c>
    </row>
    <row r="163" spans="15:17" x14ac:dyDescent="0.2">
      <c r="O163" s="233" t="s">
        <v>479</v>
      </c>
      <c r="P163" s="234" t="s">
        <v>365</v>
      </c>
      <c r="Q163" s="229">
        <v>1</v>
      </c>
    </row>
    <row r="164" spans="15:17" x14ac:dyDescent="0.2">
      <c r="O164" s="233" t="s">
        <v>480</v>
      </c>
      <c r="P164" s="234" t="s">
        <v>262</v>
      </c>
      <c r="Q164" s="229">
        <v>1</v>
      </c>
    </row>
    <row r="165" spans="15:17" x14ac:dyDescent="0.2">
      <c r="O165" s="233" t="s">
        <v>468</v>
      </c>
      <c r="P165" s="234" t="s">
        <v>366</v>
      </c>
      <c r="Q165" s="229">
        <v>1</v>
      </c>
    </row>
    <row r="166" spans="15:17" x14ac:dyDescent="0.2">
      <c r="O166" s="233" t="s">
        <v>469</v>
      </c>
      <c r="P166" s="234" t="s">
        <v>263</v>
      </c>
      <c r="Q166" s="229">
        <v>1</v>
      </c>
    </row>
    <row r="167" spans="15:17" x14ac:dyDescent="0.2">
      <c r="O167" s="233" t="s">
        <v>493</v>
      </c>
      <c r="P167" s="234" t="s">
        <v>367</v>
      </c>
      <c r="Q167" s="229">
        <v>1</v>
      </c>
    </row>
    <row r="168" spans="15:17" x14ac:dyDescent="0.2">
      <c r="O168" s="233" t="s">
        <v>494</v>
      </c>
      <c r="P168" s="234" t="s">
        <v>264</v>
      </c>
      <c r="Q168" s="229">
        <v>1</v>
      </c>
    </row>
    <row r="169" spans="15:17" x14ac:dyDescent="0.2">
      <c r="O169" s="233" t="s">
        <v>505</v>
      </c>
      <c r="P169" s="234" t="s">
        <v>368</v>
      </c>
      <c r="Q169" s="229">
        <v>1</v>
      </c>
    </row>
    <row r="170" spans="15:17" x14ac:dyDescent="0.2">
      <c r="O170" s="233" t="s">
        <v>506</v>
      </c>
      <c r="P170" s="234" t="s">
        <v>265</v>
      </c>
      <c r="Q170" s="229">
        <v>1</v>
      </c>
    </row>
    <row r="171" spans="15:17" x14ac:dyDescent="0.2">
      <c r="O171" s="233" t="s">
        <v>481</v>
      </c>
      <c r="P171" s="234" t="s">
        <v>369</v>
      </c>
      <c r="Q171" s="229">
        <v>1</v>
      </c>
    </row>
    <row r="172" spans="15:17" x14ac:dyDescent="0.2">
      <c r="O172" s="233" t="s">
        <v>482</v>
      </c>
      <c r="P172" s="234" t="s">
        <v>266</v>
      </c>
      <c r="Q172" s="229">
        <v>1</v>
      </c>
    </row>
    <row r="173" spans="15:17" x14ac:dyDescent="0.2">
      <c r="O173" s="233" t="s">
        <v>470</v>
      </c>
      <c r="P173" s="234" t="s">
        <v>370</v>
      </c>
      <c r="Q173" s="229">
        <v>1</v>
      </c>
    </row>
    <row r="174" spans="15:17" x14ac:dyDescent="0.2">
      <c r="O174" s="233" t="s">
        <v>471</v>
      </c>
      <c r="P174" s="234" t="s">
        <v>267</v>
      </c>
      <c r="Q174" s="229">
        <v>1</v>
      </c>
    </row>
    <row r="175" spans="15:17" x14ac:dyDescent="0.2">
      <c r="O175" s="233" t="s">
        <v>542</v>
      </c>
      <c r="P175" s="234" t="s">
        <v>371</v>
      </c>
      <c r="Q175" s="229">
        <v>1</v>
      </c>
    </row>
    <row r="176" spans="15:17" x14ac:dyDescent="0.2">
      <c r="O176" s="233" t="s">
        <v>543</v>
      </c>
      <c r="P176" s="234" t="s">
        <v>268</v>
      </c>
      <c r="Q176" s="229">
        <v>1</v>
      </c>
    </row>
    <row r="177" spans="15:17" x14ac:dyDescent="0.2">
      <c r="O177" s="233" t="s">
        <v>548</v>
      </c>
      <c r="P177" s="234" t="s">
        <v>372</v>
      </c>
      <c r="Q177" s="229">
        <v>1</v>
      </c>
    </row>
    <row r="178" spans="15:17" x14ac:dyDescent="0.2">
      <c r="O178" s="233" t="s">
        <v>549</v>
      </c>
      <c r="P178" s="234" t="s">
        <v>269</v>
      </c>
      <c r="Q178" s="229">
        <v>1</v>
      </c>
    </row>
    <row r="179" spans="15:17" x14ac:dyDescent="0.2">
      <c r="O179" s="233" t="s">
        <v>554</v>
      </c>
      <c r="P179" s="234" t="s">
        <v>373</v>
      </c>
      <c r="Q179" s="229">
        <v>1</v>
      </c>
    </row>
    <row r="180" spans="15:17" x14ac:dyDescent="0.2">
      <c r="O180" s="233" t="s">
        <v>555</v>
      </c>
      <c r="P180" s="234" t="s">
        <v>270</v>
      </c>
      <c r="Q180" s="229">
        <v>1</v>
      </c>
    </row>
    <row r="181" spans="15:17" x14ac:dyDescent="0.2">
      <c r="O181" s="233" t="s">
        <v>560</v>
      </c>
      <c r="P181" s="234" t="s">
        <v>374</v>
      </c>
      <c r="Q181" s="229">
        <v>1</v>
      </c>
    </row>
    <row r="182" spans="15:17" x14ac:dyDescent="0.2">
      <c r="O182" s="233" t="s">
        <v>561</v>
      </c>
      <c r="P182" s="234" t="s">
        <v>271</v>
      </c>
      <c r="Q182" s="229">
        <v>1</v>
      </c>
    </row>
    <row r="183" spans="15:17" x14ac:dyDescent="0.2">
      <c r="O183" s="233" t="s">
        <v>578</v>
      </c>
      <c r="P183" s="234" t="s">
        <v>375</v>
      </c>
      <c r="Q183" s="229">
        <v>1</v>
      </c>
    </row>
    <row r="184" spans="15:17" x14ac:dyDescent="0.2">
      <c r="O184" s="233" t="s">
        <v>579</v>
      </c>
      <c r="P184" s="234" t="s">
        <v>272</v>
      </c>
      <c r="Q184" s="229">
        <v>1</v>
      </c>
    </row>
    <row r="185" spans="15:17" x14ac:dyDescent="0.2">
      <c r="O185" s="233" t="s">
        <v>584</v>
      </c>
      <c r="P185" s="234" t="s">
        <v>376</v>
      </c>
      <c r="Q185" s="229">
        <v>1</v>
      </c>
    </row>
    <row r="186" spans="15:17" x14ac:dyDescent="0.2">
      <c r="O186" s="233" t="s">
        <v>585</v>
      </c>
      <c r="P186" s="234" t="s">
        <v>273</v>
      </c>
      <c r="Q186" s="229">
        <v>1</v>
      </c>
    </row>
    <row r="187" spans="15:17" x14ac:dyDescent="0.2">
      <c r="O187" s="233" t="s">
        <v>572</v>
      </c>
      <c r="P187" s="234" t="s">
        <v>377</v>
      </c>
      <c r="Q187" s="229">
        <v>1</v>
      </c>
    </row>
    <row r="188" spans="15:17" x14ac:dyDescent="0.2">
      <c r="O188" s="233" t="s">
        <v>573</v>
      </c>
      <c r="P188" s="234" t="s">
        <v>274</v>
      </c>
      <c r="Q188" s="229">
        <v>1</v>
      </c>
    </row>
    <row r="189" spans="15:17" x14ac:dyDescent="0.2">
      <c r="O189" s="233" t="s">
        <v>566</v>
      </c>
      <c r="P189" s="234" t="s">
        <v>378</v>
      </c>
      <c r="Q189" s="229">
        <v>1</v>
      </c>
    </row>
    <row r="190" spans="15:17" x14ac:dyDescent="0.2">
      <c r="O190" s="233" t="s">
        <v>567</v>
      </c>
      <c r="P190" s="234" t="s">
        <v>275</v>
      </c>
      <c r="Q190" s="229">
        <v>1</v>
      </c>
    </row>
    <row r="191" spans="15:17" x14ac:dyDescent="0.2">
      <c r="O191" s="233" t="s">
        <v>596</v>
      </c>
      <c r="P191" s="234" t="s">
        <v>379</v>
      </c>
      <c r="Q191" s="229">
        <v>1</v>
      </c>
    </row>
    <row r="192" spans="15:17" x14ac:dyDescent="0.2">
      <c r="O192" s="233" t="s">
        <v>597</v>
      </c>
      <c r="P192" s="234" t="s">
        <v>276</v>
      </c>
      <c r="Q192" s="229">
        <v>1</v>
      </c>
    </row>
    <row r="193" spans="15:17" x14ac:dyDescent="0.2">
      <c r="O193" s="233" t="s">
        <v>590</v>
      </c>
      <c r="P193" s="234" t="s">
        <v>380</v>
      </c>
      <c r="Q193" s="229">
        <v>1</v>
      </c>
    </row>
    <row r="194" spans="15:17" x14ac:dyDescent="0.2">
      <c r="O194" s="233" t="s">
        <v>591</v>
      </c>
      <c r="P194" s="234" t="s">
        <v>277</v>
      </c>
      <c r="Q194" s="229">
        <v>1</v>
      </c>
    </row>
    <row r="195" spans="15:17" x14ac:dyDescent="0.2">
      <c r="O195" s="233" t="s">
        <v>528</v>
      </c>
      <c r="P195" s="234" t="s">
        <v>381</v>
      </c>
      <c r="Q195" s="229">
        <v>1</v>
      </c>
    </row>
    <row r="196" spans="15:17" x14ac:dyDescent="0.2">
      <c r="O196" s="233" t="s">
        <v>529</v>
      </c>
      <c r="P196" s="234" t="s">
        <v>278</v>
      </c>
      <c r="Q196" s="229">
        <v>1</v>
      </c>
    </row>
    <row r="197" spans="15:17" x14ac:dyDescent="0.2">
      <c r="O197" s="233" t="s">
        <v>536</v>
      </c>
      <c r="P197" s="234" t="s">
        <v>382</v>
      </c>
      <c r="Q197" s="229">
        <v>1</v>
      </c>
    </row>
    <row r="198" spans="15:17" x14ac:dyDescent="0.2">
      <c r="O198" s="233" t="s">
        <v>537</v>
      </c>
      <c r="P198" s="234" t="s">
        <v>279</v>
      </c>
      <c r="Q198" s="229">
        <v>1</v>
      </c>
    </row>
    <row r="199" spans="15:17" x14ac:dyDescent="0.2">
      <c r="O199" s="233" t="s">
        <v>604</v>
      </c>
      <c r="P199" s="234" t="s">
        <v>383</v>
      </c>
      <c r="Q199" s="229">
        <v>1</v>
      </c>
    </row>
    <row r="200" spans="15:17" x14ac:dyDescent="0.2">
      <c r="O200" s="233" t="s">
        <v>605</v>
      </c>
      <c r="P200" s="234" t="s">
        <v>280</v>
      </c>
      <c r="Q200" s="229">
        <v>1</v>
      </c>
    </row>
    <row r="201" spans="15:17" x14ac:dyDescent="0.2">
      <c r="O201" s="233" t="s">
        <v>608</v>
      </c>
      <c r="P201" s="234" t="s">
        <v>384</v>
      </c>
      <c r="Q201" s="229">
        <v>1</v>
      </c>
    </row>
    <row r="202" spans="15:17" x14ac:dyDescent="0.2">
      <c r="O202" s="233" t="s">
        <v>609</v>
      </c>
      <c r="P202" s="234" t="s">
        <v>281</v>
      </c>
      <c r="Q202" s="229">
        <v>1</v>
      </c>
    </row>
    <row r="203" spans="15:17" x14ac:dyDescent="0.2">
      <c r="O203" s="233" t="s">
        <v>612</v>
      </c>
      <c r="P203" s="234" t="s">
        <v>385</v>
      </c>
      <c r="Q203" s="229">
        <v>1</v>
      </c>
    </row>
    <row r="204" spans="15:17" x14ac:dyDescent="0.2">
      <c r="O204" s="233" t="s">
        <v>613</v>
      </c>
      <c r="P204" s="234" t="s">
        <v>282</v>
      </c>
      <c r="Q204" s="229">
        <v>1</v>
      </c>
    </row>
    <row r="205" spans="15:17" x14ac:dyDescent="0.2">
      <c r="O205" s="233" t="s">
        <v>600</v>
      </c>
      <c r="P205" s="234" t="s">
        <v>386</v>
      </c>
      <c r="Q205" s="229">
        <v>1</v>
      </c>
    </row>
    <row r="206" spans="15:17" x14ac:dyDescent="0.2">
      <c r="O206" s="233" t="s">
        <v>601</v>
      </c>
      <c r="P206" s="234" t="s">
        <v>283</v>
      </c>
      <c r="Q206" s="229">
        <v>1</v>
      </c>
    </row>
    <row r="207" spans="15:17" x14ac:dyDescent="0.2">
      <c r="O207" s="233" t="s">
        <v>628</v>
      </c>
      <c r="P207" s="234" t="s">
        <v>387</v>
      </c>
      <c r="Q207" s="229">
        <v>1</v>
      </c>
    </row>
    <row r="208" spans="15:17" x14ac:dyDescent="0.2">
      <c r="O208" s="233" t="s">
        <v>629</v>
      </c>
      <c r="P208" s="234" t="s">
        <v>284</v>
      </c>
      <c r="Q208" s="229">
        <v>1</v>
      </c>
    </row>
    <row r="209" spans="15:17" x14ac:dyDescent="0.2">
      <c r="O209" s="233" t="s">
        <v>624</v>
      </c>
      <c r="P209" s="234" t="s">
        <v>388</v>
      </c>
      <c r="Q209" s="229">
        <v>1</v>
      </c>
    </row>
    <row r="210" spans="15:17" x14ac:dyDescent="0.2">
      <c r="O210" s="233" t="s">
        <v>625</v>
      </c>
      <c r="P210" s="234" t="s">
        <v>285</v>
      </c>
      <c r="Q210" s="229">
        <v>1</v>
      </c>
    </row>
    <row r="211" spans="15:17" x14ac:dyDescent="0.2">
      <c r="O211" s="233" t="s">
        <v>616</v>
      </c>
      <c r="P211" s="234" t="s">
        <v>389</v>
      </c>
      <c r="Q211" s="229">
        <v>1</v>
      </c>
    </row>
    <row r="212" spans="15:17" x14ac:dyDescent="0.2">
      <c r="O212" s="233" t="s">
        <v>617</v>
      </c>
      <c r="P212" s="234" t="s">
        <v>286</v>
      </c>
      <c r="Q212" s="229">
        <v>1</v>
      </c>
    </row>
    <row r="213" spans="15:17" x14ac:dyDescent="0.2">
      <c r="O213" s="233" t="s">
        <v>620</v>
      </c>
      <c r="P213" s="234" t="s">
        <v>390</v>
      </c>
      <c r="Q213" s="229">
        <v>1</v>
      </c>
    </row>
    <row r="214" spans="15:17" x14ac:dyDescent="0.2">
      <c r="O214" s="233" t="s">
        <v>621</v>
      </c>
      <c r="P214" s="234" t="s">
        <v>287</v>
      </c>
      <c r="Q214" s="229">
        <v>1</v>
      </c>
    </row>
    <row r="215" spans="15:17" x14ac:dyDescent="0.2">
      <c r="O215" s="233" t="s">
        <v>632</v>
      </c>
      <c r="P215" s="234" t="s">
        <v>391</v>
      </c>
      <c r="Q215" s="229">
        <v>1</v>
      </c>
    </row>
    <row r="216" spans="15:17" x14ac:dyDescent="0.2">
      <c r="O216" s="233" t="s">
        <v>633</v>
      </c>
      <c r="P216" s="234" t="s">
        <v>288</v>
      </c>
      <c r="Q216" s="229">
        <v>1</v>
      </c>
    </row>
    <row r="217" spans="15:17" x14ac:dyDescent="0.2">
      <c r="O217" s="233" t="s">
        <v>636</v>
      </c>
      <c r="P217" s="234" t="s">
        <v>392</v>
      </c>
      <c r="Q217" s="229">
        <v>1</v>
      </c>
    </row>
    <row r="218" spans="15:17" x14ac:dyDescent="0.2">
      <c r="O218" s="233" t="s">
        <v>637</v>
      </c>
      <c r="P218" s="234" t="s">
        <v>289</v>
      </c>
      <c r="Q218" s="229">
        <v>1</v>
      </c>
    </row>
    <row r="219" spans="15:17" x14ac:dyDescent="0.2">
      <c r="O219" s="233" t="s">
        <v>640</v>
      </c>
      <c r="P219" s="234" t="s">
        <v>393</v>
      </c>
      <c r="Q219" s="229">
        <v>1</v>
      </c>
    </row>
    <row r="220" spans="15:17" x14ac:dyDescent="0.2">
      <c r="O220" s="233" t="s">
        <v>641</v>
      </c>
      <c r="P220" s="234" t="s">
        <v>290</v>
      </c>
      <c r="Q220" s="229">
        <v>1</v>
      </c>
    </row>
    <row r="221" spans="15:17" x14ac:dyDescent="0.2">
      <c r="O221" s="233" t="s">
        <v>644</v>
      </c>
      <c r="P221" s="234" t="s">
        <v>394</v>
      </c>
      <c r="Q221" s="229">
        <v>1</v>
      </c>
    </row>
    <row r="222" spans="15:17" x14ac:dyDescent="0.2">
      <c r="O222" s="233" t="s">
        <v>645</v>
      </c>
      <c r="P222" s="234" t="s">
        <v>291</v>
      </c>
      <c r="Q222" s="229">
        <v>1</v>
      </c>
    </row>
    <row r="223" spans="15:17" x14ac:dyDescent="0.2">
      <c r="O223" s="233" t="s">
        <v>660</v>
      </c>
      <c r="P223" s="234" t="s">
        <v>395</v>
      </c>
      <c r="Q223" s="229">
        <v>1</v>
      </c>
    </row>
    <row r="224" spans="15:17" x14ac:dyDescent="0.2">
      <c r="O224" s="233" t="s">
        <v>661</v>
      </c>
      <c r="P224" s="234" t="s">
        <v>292</v>
      </c>
      <c r="Q224" s="229">
        <v>1</v>
      </c>
    </row>
    <row r="225" spans="15:17" x14ac:dyDescent="0.2">
      <c r="O225" s="233" t="s">
        <v>656</v>
      </c>
      <c r="P225" s="234" t="s">
        <v>396</v>
      </c>
      <c r="Q225" s="229">
        <v>1</v>
      </c>
    </row>
    <row r="226" spans="15:17" x14ac:dyDescent="0.2">
      <c r="O226" s="233" t="s">
        <v>657</v>
      </c>
      <c r="P226" s="234" t="s">
        <v>293</v>
      </c>
      <c r="Q226" s="229">
        <v>1</v>
      </c>
    </row>
    <row r="227" spans="15:17" x14ac:dyDescent="0.2">
      <c r="O227" s="233" t="s">
        <v>652</v>
      </c>
      <c r="P227" s="234" t="s">
        <v>397</v>
      </c>
      <c r="Q227" s="229">
        <v>1</v>
      </c>
    </row>
    <row r="228" spans="15:17" x14ac:dyDescent="0.2">
      <c r="O228" s="233" t="s">
        <v>653</v>
      </c>
      <c r="P228" s="234" t="s">
        <v>294</v>
      </c>
      <c r="Q228" s="229">
        <v>1</v>
      </c>
    </row>
    <row r="229" spans="15:17" x14ac:dyDescent="0.2">
      <c r="O229" s="233" t="s">
        <v>648</v>
      </c>
      <c r="P229" s="234" t="s">
        <v>398</v>
      </c>
      <c r="Q229" s="229">
        <v>1</v>
      </c>
    </row>
    <row r="230" spans="15:17" x14ac:dyDescent="0.2">
      <c r="O230" s="233" t="s">
        <v>649</v>
      </c>
      <c r="P230" s="234" t="s">
        <v>295</v>
      </c>
      <c r="Q230" s="229">
        <v>1</v>
      </c>
    </row>
    <row r="231" spans="15:17" x14ac:dyDescent="0.2">
      <c r="O231" s="233" t="s">
        <v>664</v>
      </c>
      <c r="P231" s="234" t="s">
        <v>399</v>
      </c>
      <c r="Q231" s="229">
        <v>1</v>
      </c>
    </row>
    <row r="232" spans="15:17" x14ac:dyDescent="0.2">
      <c r="O232" s="233" t="s">
        <v>665</v>
      </c>
      <c r="P232" s="234" t="s">
        <v>296</v>
      </c>
      <c r="Q232" s="229">
        <v>1</v>
      </c>
    </row>
    <row r="233" spans="15:17" x14ac:dyDescent="0.2">
      <c r="O233" s="233" t="s">
        <v>668</v>
      </c>
      <c r="P233" s="234" t="s">
        <v>400</v>
      </c>
      <c r="Q233" s="229">
        <v>1</v>
      </c>
    </row>
    <row r="234" spans="15:17" x14ac:dyDescent="0.2">
      <c r="O234" s="233" t="s">
        <v>669</v>
      </c>
      <c r="P234" s="234" t="s">
        <v>297</v>
      </c>
      <c r="Q234" s="229">
        <v>1</v>
      </c>
    </row>
    <row r="235" spans="15:17" x14ac:dyDescent="0.2">
      <c r="O235" s="233" t="s">
        <v>676</v>
      </c>
      <c r="P235" s="234" t="s">
        <v>401</v>
      </c>
      <c r="Q235" s="229">
        <v>1</v>
      </c>
    </row>
    <row r="236" spans="15:17" x14ac:dyDescent="0.2">
      <c r="O236" s="233" t="s">
        <v>677</v>
      </c>
      <c r="P236" s="234" t="s">
        <v>298</v>
      </c>
      <c r="Q236" s="229">
        <v>1</v>
      </c>
    </row>
    <row r="237" spans="15:17" x14ac:dyDescent="0.2">
      <c r="O237" s="233" t="s">
        <v>672</v>
      </c>
      <c r="P237" s="234" t="s">
        <v>402</v>
      </c>
      <c r="Q237" s="229">
        <v>1</v>
      </c>
    </row>
    <row r="238" spans="15:17" x14ac:dyDescent="0.2">
      <c r="O238" s="233" t="s">
        <v>673</v>
      </c>
      <c r="P238" s="234" t="s">
        <v>299</v>
      </c>
      <c r="Q238" s="229">
        <v>1</v>
      </c>
    </row>
    <row r="239" spans="15:17" x14ac:dyDescent="0.2">
      <c r="O239" s="233" t="s">
        <v>692</v>
      </c>
      <c r="P239" s="234" t="s">
        <v>403</v>
      </c>
      <c r="Q239" s="229">
        <v>1</v>
      </c>
    </row>
    <row r="240" spans="15:17" x14ac:dyDescent="0.2">
      <c r="O240" s="233" t="s">
        <v>693</v>
      </c>
      <c r="P240" s="234" t="s">
        <v>300</v>
      </c>
      <c r="Q240" s="229">
        <v>1</v>
      </c>
    </row>
    <row r="241" spans="15:17" x14ac:dyDescent="0.2">
      <c r="O241" s="233" t="s">
        <v>688</v>
      </c>
      <c r="P241" s="234" t="s">
        <v>404</v>
      </c>
      <c r="Q241" s="229">
        <v>1</v>
      </c>
    </row>
    <row r="242" spans="15:17" x14ac:dyDescent="0.2">
      <c r="O242" s="233" t="s">
        <v>689</v>
      </c>
      <c r="P242" s="234" t="s">
        <v>301</v>
      </c>
      <c r="Q242" s="229">
        <v>1</v>
      </c>
    </row>
    <row r="243" spans="15:17" x14ac:dyDescent="0.2">
      <c r="O243" s="233" t="s">
        <v>680</v>
      </c>
      <c r="P243" s="234" t="s">
        <v>405</v>
      </c>
      <c r="Q243" s="229">
        <v>1</v>
      </c>
    </row>
    <row r="244" spans="15:17" x14ac:dyDescent="0.2">
      <c r="O244" s="233" t="s">
        <v>681</v>
      </c>
      <c r="P244" s="234" t="s">
        <v>302</v>
      </c>
      <c r="Q244" s="229">
        <v>1</v>
      </c>
    </row>
    <row r="245" spans="15:17" x14ac:dyDescent="0.2">
      <c r="O245" s="233" t="s">
        <v>684</v>
      </c>
      <c r="P245" s="234" t="s">
        <v>406</v>
      </c>
      <c r="Q245" s="229">
        <v>1</v>
      </c>
    </row>
    <row r="246" spans="15:17" x14ac:dyDescent="0.2">
      <c r="O246" s="233" t="s">
        <v>685</v>
      </c>
      <c r="P246" s="234" t="s">
        <v>303</v>
      </c>
      <c r="Q246" s="229">
        <v>1</v>
      </c>
    </row>
  </sheetData>
  <mergeCells count="42"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</mergeCells>
  <phoneticPr fontId="0" type="noConversion"/>
  <conditionalFormatting sqref="D6:E23 C6 C8:C23">
    <cfRule type="expression" dxfId="197" priority="5" stopIfTrue="1">
      <formula>AND($H$4="Kg")</formula>
    </cfRule>
  </conditionalFormatting>
  <conditionalFormatting sqref="F6:H9 F21:H23">
    <cfRule type="expression" dxfId="196" priority="6" stopIfTrue="1">
      <formula>AND($H$4="Lb")</formula>
    </cfRule>
  </conditionalFormatting>
  <conditionalFormatting sqref="F10:G20">
    <cfRule type="expression" dxfId="195" priority="4" stopIfTrue="1">
      <formula>AND($H$4="Lb")</formula>
    </cfRule>
  </conditionalFormatting>
  <conditionalFormatting sqref="F24:G24">
    <cfRule type="expression" dxfId="194" priority="3" stopIfTrue="1">
      <formula>AND($H$4="Lb")</formula>
    </cfRule>
  </conditionalFormatting>
  <conditionalFormatting sqref="H10:H20">
    <cfRule type="expression" dxfId="193" priority="2" stopIfTrue="1">
      <formula>AND($H$4="Lb")</formula>
    </cfRule>
  </conditionalFormatting>
  <conditionalFormatting sqref="C24:D24">
    <cfRule type="expression" dxfId="192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89" s="118" customFormat="1" ht="30" customHeight="1" thickBot="1" x14ac:dyDescent="0.25">
      <c r="A1" s="313" t="s">
        <v>711</v>
      </c>
      <c r="B1" s="118" t="s">
        <v>804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89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12</v>
      </c>
      <c r="H2" s="87" t="s">
        <v>13</v>
      </c>
      <c r="I2" s="87" t="s">
        <v>14</v>
      </c>
      <c r="J2" s="87" t="s">
        <v>113</v>
      </c>
      <c r="K2" s="98" t="s">
        <v>15</v>
      </c>
      <c r="L2" s="86" t="s">
        <v>90</v>
      </c>
      <c r="M2" s="86" t="s">
        <v>95</v>
      </c>
      <c r="N2" s="310" t="s">
        <v>134</v>
      </c>
      <c r="O2" s="310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89" x14ac:dyDescent="0.2">
      <c r="A3" t="s">
        <v>732</v>
      </c>
      <c r="B3" s="5">
        <v>33</v>
      </c>
      <c r="C3" s="5" t="s">
        <v>454</v>
      </c>
      <c r="D3" s="5">
        <v>80.45</v>
      </c>
      <c r="E3" s="5">
        <v>82.5</v>
      </c>
      <c r="F3" s="5">
        <v>0.68</v>
      </c>
      <c r="G3" s="5">
        <v>-150</v>
      </c>
      <c r="H3" s="5">
        <v>150</v>
      </c>
      <c r="I3" s="5">
        <v>157.5</v>
      </c>
      <c r="K3" s="5">
        <v>157.5</v>
      </c>
      <c r="L3" s="5">
        <v>107.10000000000001</v>
      </c>
      <c r="M3" s="5">
        <v>0</v>
      </c>
      <c r="N3" s="5">
        <v>1</v>
      </c>
      <c r="O3" s="5" t="s">
        <v>786</v>
      </c>
      <c r="P3" s="5">
        <v>3</v>
      </c>
    </row>
    <row r="11" spans="1:89" ht="13.5" customHeight="1" x14ac:dyDescent="0.2"/>
    <row r="12" spans="1:89" s="118" customFormat="1" ht="30" customHeight="1" x14ac:dyDescent="0.2">
      <c r="A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4" spans="1:89" ht="23.25" x14ac:dyDescent="0.2">
      <c r="A14" s="118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</row>
    <row r="23" spans="1:89" s="118" customFormat="1" ht="11.25" customHeight="1" x14ac:dyDescent="0.2">
      <c r="A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8" spans="1:89" ht="23.25" x14ac:dyDescent="0.2">
      <c r="A28" s="11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</row>
    <row r="36" ht="11.25" customHeight="1" x14ac:dyDescent="0.2"/>
    <row r="46" ht="13.5" customHeight="1" x14ac:dyDescent="0.2"/>
    <row r="56" spans="2:17" ht="12" customHeight="1" x14ac:dyDescent="0.2"/>
    <row r="61" spans="2:17" s="118" customFormat="1" ht="14.25" customHeight="1" x14ac:dyDescent="0.2"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</row>
    <row r="82" spans="2:17" ht="12.75" customHeight="1" x14ac:dyDescent="0.2"/>
    <row r="93" spans="2:17" s="118" customFormat="1" ht="30" customHeight="1" x14ac:dyDescent="0.2"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</row>
  </sheetData>
  <sortState ref="A3:CK51">
    <sortCondition ref="E3"/>
  </sortState>
  <phoneticPr fontId="0" type="noConversion"/>
  <conditionalFormatting sqref="G2:J2">
    <cfRule type="cellIs" dxfId="18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89" s="118" customFormat="1" ht="24" thickBot="1" x14ac:dyDescent="0.25">
      <c r="A1" s="313" t="s">
        <v>711</v>
      </c>
      <c r="B1" s="118" t="s">
        <v>804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89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17</v>
      </c>
      <c r="H2" s="87" t="s">
        <v>18</v>
      </c>
      <c r="I2" s="87" t="s">
        <v>19</v>
      </c>
      <c r="J2" s="87" t="s">
        <v>20</v>
      </c>
      <c r="K2" s="98" t="s">
        <v>21</v>
      </c>
      <c r="L2" s="86" t="s">
        <v>90</v>
      </c>
      <c r="M2" s="86" t="s">
        <v>95</v>
      </c>
      <c r="N2" s="310" t="s">
        <v>134</v>
      </c>
      <c r="O2" s="310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89" x14ac:dyDescent="0.2">
      <c r="A3" t="s">
        <v>726</v>
      </c>
      <c r="B3" s="5">
        <v>43</v>
      </c>
      <c r="C3" s="5" t="s">
        <v>539</v>
      </c>
      <c r="D3" s="5">
        <v>108.65</v>
      </c>
      <c r="E3" s="5">
        <v>110</v>
      </c>
      <c r="F3" s="5">
        <v>0.5907</v>
      </c>
      <c r="G3" s="5">
        <v>220</v>
      </c>
      <c r="H3" s="5">
        <v>240</v>
      </c>
      <c r="I3" s="5">
        <v>250</v>
      </c>
      <c r="K3" s="5">
        <v>250</v>
      </c>
      <c r="L3" s="5">
        <v>147.67500000000001</v>
      </c>
      <c r="M3" s="5">
        <v>152.252925</v>
      </c>
      <c r="N3" s="5">
        <v>1</v>
      </c>
      <c r="O3" s="5" t="s">
        <v>791</v>
      </c>
      <c r="P3" s="5">
        <v>3</v>
      </c>
    </row>
    <row r="8" spans="1:89" s="118" customFormat="1" ht="23.25" x14ac:dyDescent="0.2">
      <c r="A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18" customFormat="1" ht="23.25" x14ac:dyDescent="0.2"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</row>
    <row r="14" spans="1:89" s="118" customFormat="1" ht="23.25" x14ac:dyDescent="0.2">
      <c r="A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118" customFormat="1" ht="23.25" x14ac:dyDescent="0.2"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</row>
    <row r="22" spans="1:89" ht="23.25" x14ac:dyDescent="0.2">
      <c r="A22" s="118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</row>
    <row r="26" spans="1:89" ht="23.25" x14ac:dyDescent="0.2">
      <c r="A26" s="118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</row>
    <row r="30" spans="1:89" s="230" customFormat="1" x14ac:dyDescent="0.2">
      <c r="A3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6" spans="1:89" x14ac:dyDescent="0.2">
      <c r="A36" s="231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</row>
    <row r="37" spans="1:89" s="231" customFormat="1" x14ac:dyDescent="0.2">
      <c r="A3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46" spans="1:89" x14ac:dyDescent="0.2">
      <c r="A46" s="230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</row>
    <row r="51" spans="2:17" s="230" customFormat="1" x14ac:dyDescent="0.2"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</row>
    <row r="55" spans="2:17" s="230" customFormat="1" x14ac:dyDescent="0.2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</row>
    <row r="88" spans="2:17" s="230" customFormat="1" x14ac:dyDescent="0.2"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</row>
    <row r="89" spans="2:17" s="231" customFormat="1" x14ac:dyDescent="0.2"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</row>
    <row r="101" spans="2:17" s="118" customFormat="1" ht="23.25" x14ac:dyDescent="0.2"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</row>
  </sheetData>
  <sortState ref="A3:CK51">
    <sortCondition ref="E3"/>
  </sortState>
  <phoneticPr fontId="0" type="noConversion"/>
  <conditionalFormatting sqref="G2:J2">
    <cfRule type="cellIs" dxfId="17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1" t="s">
        <v>1</v>
      </c>
      <c r="B1" s="41" t="s">
        <v>3</v>
      </c>
      <c r="E1" s="66" t="s">
        <v>40</v>
      </c>
      <c r="F1" s="66"/>
      <c r="G1" s="66"/>
      <c r="H1" s="66"/>
      <c r="L1" s="89" t="s">
        <v>82</v>
      </c>
      <c r="M1" s="121" t="s">
        <v>115</v>
      </c>
      <c r="N1" s="121" t="s">
        <v>116</v>
      </c>
      <c r="O1" s="90" t="s">
        <v>120</v>
      </c>
      <c r="P1" s="90" t="s">
        <v>119</v>
      </c>
      <c r="Q1" s="89" t="s">
        <v>91</v>
      </c>
      <c r="R1" s="89" t="s">
        <v>92</v>
      </c>
      <c r="S1" s="90" t="s">
        <v>117</v>
      </c>
      <c r="T1" s="90" t="s">
        <v>118</v>
      </c>
      <c r="U1" s="90" t="s">
        <v>153</v>
      </c>
      <c r="V1" s="90" t="s">
        <v>154</v>
      </c>
    </row>
    <row r="2" spans="1:22" x14ac:dyDescent="0.2">
      <c r="A2" s="42">
        <v>14</v>
      </c>
      <c r="B2" s="42">
        <v>1.23</v>
      </c>
      <c r="C2" s="446" t="s">
        <v>72</v>
      </c>
      <c r="L2" s="2">
        <v>40</v>
      </c>
      <c r="M2" s="2">
        <v>1.3353999999999999</v>
      </c>
      <c r="N2" s="2">
        <v>1.4936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2">
        <v>15</v>
      </c>
      <c r="B3" s="42">
        <v>1.18</v>
      </c>
      <c r="C3" s="446"/>
      <c r="L3" s="2">
        <v>40.1</v>
      </c>
      <c r="M3" s="2">
        <v>1.3310999999999999</v>
      </c>
      <c r="N3" s="2">
        <v>1.4915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2">
        <v>16</v>
      </c>
      <c r="B4" s="42">
        <v>1.1299999999999999</v>
      </c>
      <c r="C4" s="446"/>
      <c r="L4" s="2">
        <v>40.200000000000003</v>
      </c>
      <c r="M4" s="2">
        <v>1.3268</v>
      </c>
      <c r="N4" s="2">
        <v>1.4894000000000001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3">
        <v>17</v>
      </c>
      <c r="B5" s="43">
        <v>1.08</v>
      </c>
      <c r="C5" s="446"/>
      <c r="L5" s="2">
        <v>40.299999999999997</v>
      </c>
      <c r="M5" s="2">
        <v>1.3225</v>
      </c>
      <c r="N5" s="2">
        <v>1.4872000000000001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3">
        <v>18</v>
      </c>
      <c r="B6" s="43">
        <v>1.06</v>
      </c>
      <c r="C6" s="446"/>
      <c r="L6" s="2">
        <v>40.4</v>
      </c>
      <c r="M6" s="2">
        <v>1.3182</v>
      </c>
      <c r="N6" s="2">
        <v>1.4851000000000001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3">
        <v>19</v>
      </c>
      <c r="B7" s="43">
        <v>1.04</v>
      </c>
      <c r="C7" s="446"/>
      <c r="L7" s="2">
        <v>40.5</v>
      </c>
      <c r="M7" s="2">
        <v>1.3140000000000001</v>
      </c>
      <c r="N7" s="2">
        <v>1.4830000000000001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3">
        <v>20</v>
      </c>
      <c r="B8" s="43">
        <v>1.03</v>
      </c>
      <c r="C8" s="446"/>
      <c r="L8" s="2">
        <v>40.6</v>
      </c>
      <c r="M8" s="2">
        <v>1.3098000000000001</v>
      </c>
      <c r="N8" s="2">
        <v>1.4809000000000001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3">
        <v>21</v>
      </c>
      <c r="B9" s="43">
        <v>1.02</v>
      </c>
      <c r="C9" s="446"/>
      <c r="L9" s="2">
        <v>40.700000000000003</v>
      </c>
      <c r="M9" s="2">
        <v>1.3057000000000001</v>
      </c>
      <c r="N9" s="2">
        <v>1.4787999999999999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3">
        <v>22</v>
      </c>
      <c r="B10" s="43">
        <v>1.01</v>
      </c>
      <c r="C10" s="446"/>
      <c r="L10" s="2">
        <v>40.799999999999997</v>
      </c>
      <c r="M10" s="2">
        <v>1.3016000000000001</v>
      </c>
      <c r="N10" s="2">
        <v>1.4765999999999999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46"/>
      <c r="L11" s="2">
        <v>41</v>
      </c>
      <c r="M11" s="2">
        <v>1.2934000000000001</v>
      </c>
      <c r="N11" s="2">
        <v>1.4723999999999999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67"/>
      <c r="E12" s="444" t="s">
        <v>39</v>
      </c>
      <c r="F12" s="445"/>
      <c r="G12" s="68"/>
      <c r="L12" s="2">
        <v>41.1</v>
      </c>
      <c r="M12" s="2">
        <v>1.2894000000000001</v>
      </c>
      <c r="N12" s="2">
        <v>1.4702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4">
        <v>40</v>
      </c>
      <c r="B13" s="44">
        <v>1</v>
      </c>
      <c r="C13" s="447" t="s">
        <v>73</v>
      </c>
      <c r="D13" s="62"/>
      <c r="E13" s="69" t="s">
        <v>82</v>
      </c>
      <c r="F13" s="71" t="s">
        <v>83</v>
      </c>
      <c r="G13" s="3" t="s">
        <v>132</v>
      </c>
      <c r="L13" s="2">
        <v>41.2</v>
      </c>
      <c r="M13" s="2">
        <v>1.2854000000000001</v>
      </c>
      <c r="N13" s="2">
        <v>1.4681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4">
        <v>41</v>
      </c>
      <c r="B14" s="44">
        <v>1.01</v>
      </c>
      <c r="C14" s="447"/>
      <c r="D14" s="62"/>
      <c r="E14" s="69">
        <v>44</v>
      </c>
      <c r="F14" s="71">
        <v>97</v>
      </c>
      <c r="G14" s="3">
        <v>97.002400000000009</v>
      </c>
      <c r="L14" s="2">
        <v>41.3</v>
      </c>
      <c r="M14" s="2">
        <v>1.2814000000000001</v>
      </c>
      <c r="N14" s="2">
        <v>1.466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4">
        <v>42</v>
      </c>
      <c r="B15" s="44">
        <v>1.02</v>
      </c>
      <c r="C15" s="447"/>
      <c r="D15" s="62"/>
      <c r="E15" s="69">
        <v>48</v>
      </c>
      <c r="F15" s="71">
        <v>105</v>
      </c>
      <c r="G15" s="3">
        <v>105.82080000000001</v>
      </c>
      <c r="L15" s="2">
        <v>41.4</v>
      </c>
      <c r="M15" s="2">
        <v>1.2775000000000001</v>
      </c>
      <c r="N15" s="2">
        <v>1.4638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4">
        <v>43</v>
      </c>
      <c r="B16" s="44">
        <v>1.0309999999999999</v>
      </c>
      <c r="C16" s="447"/>
      <c r="D16" s="62"/>
      <c r="E16" s="69">
        <v>52</v>
      </c>
      <c r="F16" s="71">
        <v>114</v>
      </c>
      <c r="G16" s="3">
        <v>114.6392</v>
      </c>
      <c r="L16" s="2">
        <v>41.5</v>
      </c>
      <c r="M16" s="2">
        <v>1.2736000000000001</v>
      </c>
      <c r="N16" s="2">
        <v>1.4617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4">
        <v>44</v>
      </c>
      <c r="B17" s="44">
        <v>1.0429999999999999</v>
      </c>
      <c r="C17" s="447"/>
      <c r="D17" s="62"/>
      <c r="E17" s="69">
        <v>56</v>
      </c>
      <c r="F17" s="71">
        <v>123</v>
      </c>
      <c r="G17" s="3">
        <v>123.45760000000001</v>
      </c>
      <c r="L17" s="2">
        <v>41.6</v>
      </c>
      <c r="M17" s="2">
        <v>1.2697000000000001</v>
      </c>
      <c r="N17" s="2">
        <v>1.4595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4">
        <v>45</v>
      </c>
      <c r="B18" s="44">
        <v>1.0549999999999999</v>
      </c>
      <c r="C18" s="447"/>
      <c r="D18" s="62"/>
      <c r="E18" s="69">
        <v>60</v>
      </c>
      <c r="F18" s="71">
        <v>132</v>
      </c>
      <c r="G18" s="3">
        <v>132.27600000000001</v>
      </c>
      <c r="J18" s="61"/>
      <c r="K18" s="61"/>
      <c r="L18" s="91">
        <v>41.7</v>
      </c>
      <c r="M18" s="91">
        <v>1.2658</v>
      </c>
      <c r="N18" s="91">
        <v>1.4574</v>
      </c>
      <c r="O18" s="91">
        <v>1.2466999999999999</v>
      </c>
      <c r="P18" s="91">
        <v>1.1578999999999999</v>
      </c>
      <c r="Q18" s="91">
        <v>1.2658</v>
      </c>
      <c r="R18" s="91">
        <v>1.4574</v>
      </c>
      <c r="S18" s="2">
        <v>1.2562500000000001</v>
      </c>
      <c r="T18" s="2">
        <v>1.3065</v>
      </c>
      <c r="V18" s="2">
        <v>2.9018000000000002</v>
      </c>
      <c r="W18" s="61"/>
      <c r="X18" s="62"/>
      <c r="Y18" s="62"/>
    </row>
    <row r="19" spans="1:25" ht="12.75" customHeight="1" x14ac:dyDescent="0.2">
      <c r="A19" s="44">
        <v>46</v>
      </c>
      <c r="B19" s="44">
        <v>1.0680000000000001</v>
      </c>
      <c r="C19" s="447"/>
      <c r="D19" s="62"/>
      <c r="E19" s="69">
        <v>67.5</v>
      </c>
      <c r="F19" s="7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4">
        <v>47</v>
      </c>
      <c r="B20" s="44">
        <v>1.0820000000000001</v>
      </c>
      <c r="C20" s="447"/>
      <c r="D20" s="62"/>
      <c r="E20" s="69">
        <v>75</v>
      </c>
      <c r="F20" s="71">
        <v>165</v>
      </c>
      <c r="G20" s="3">
        <v>165.345</v>
      </c>
      <c r="L20" s="2">
        <v>41.9</v>
      </c>
      <c r="M20" s="2">
        <v>1.2582</v>
      </c>
      <c r="N20" s="2">
        <v>1.4531000000000001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4">
        <v>48</v>
      </c>
      <c r="B21" s="44">
        <v>1.097</v>
      </c>
      <c r="C21" s="447"/>
      <c r="D21" s="62"/>
      <c r="E21" s="69">
        <v>82.5</v>
      </c>
      <c r="F21" s="71">
        <v>181</v>
      </c>
      <c r="G21" s="3">
        <v>181.87950000000001</v>
      </c>
      <c r="L21" s="2">
        <v>42</v>
      </c>
      <c r="M21" s="2">
        <v>1.2544999999999999</v>
      </c>
      <c r="N21" s="2">
        <v>1.4510000000000001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4">
        <v>49</v>
      </c>
      <c r="B22" s="44">
        <v>1.113</v>
      </c>
      <c r="C22" s="447"/>
      <c r="D22" s="62"/>
      <c r="E22" s="69">
        <v>90</v>
      </c>
      <c r="F22" s="71">
        <v>198</v>
      </c>
      <c r="G22" s="3">
        <v>198.41400000000002</v>
      </c>
      <c r="L22" s="2">
        <v>42.1</v>
      </c>
      <c r="M22" s="2">
        <v>1.2506999999999999</v>
      </c>
      <c r="N22" s="2">
        <v>1.4488000000000001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4">
        <v>50</v>
      </c>
      <c r="B23" s="44">
        <v>1.1299999999999999</v>
      </c>
      <c r="D23" s="62"/>
      <c r="E23" s="69">
        <v>100</v>
      </c>
      <c r="F23" s="71">
        <v>220</v>
      </c>
      <c r="G23" s="3">
        <v>220.46</v>
      </c>
      <c r="L23" s="2">
        <v>42.2</v>
      </c>
      <c r="M23" s="2">
        <v>1.2470000000000001</v>
      </c>
      <c r="N23" s="2">
        <v>1.4467000000000001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4">
        <v>51</v>
      </c>
      <c r="B24" s="44">
        <v>1.147</v>
      </c>
      <c r="D24" s="62"/>
      <c r="E24" s="69">
        <v>110</v>
      </c>
      <c r="F24" s="71">
        <v>242</v>
      </c>
      <c r="G24" s="3">
        <v>242.506</v>
      </c>
      <c r="I24" s="4"/>
      <c r="L24" s="2">
        <v>42.3</v>
      </c>
      <c r="M24" s="2">
        <v>1.2433000000000001</v>
      </c>
      <c r="N24" s="2">
        <v>1.4444999999999999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4">
        <v>52</v>
      </c>
      <c r="B25" s="44">
        <v>1.165</v>
      </c>
      <c r="D25" s="62"/>
      <c r="E25" s="69">
        <v>125</v>
      </c>
      <c r="F25" s="71">
        <v>275</v>
      </c>
      <c r="G25" s="3">
        <v>275.57499999999999</v>
      </c>
      <c r="I25" s="4"/>
      <c r="L25" s="2">
        <v>42.4</v>
      </c>
      <c r="M25" s="2">
        <v>1.2397</v>
      </c>
      <c r="N25" s="2">
        <v>1.4423999999999999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4">
        <v>53</v>
      </c>
      <c r="B26" s="44">
        <v>1.1839999999999999</v>
      </c>
      <c r="D26" s="62"/>
      <c r="E26" s="69">
        <v>140</v>
      </c>
      <c r="F26" s="71">
        <v>308</v>
      </c>
      <c r="G26" s="3">
        <v>308.64400000000001</v>
      </c>
      <c r="L26" s="2">
        <v>42.5</v>
      </c>
      <c r="M26" s="2">
        <v>1.236</v>
      </c>
      <c r="N26" s="2">
        <v>1.4401999999999999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4">
        <v>54</v>
      </c>
      <c r="B27" s="44">
        <v>1.204</v>
      </c>
      <c r="D27" s="62"/>
      <c r="E27" s="69">
        <v>145</v>
      </c>
      <c r="F27" s="71">
        <v>319</v>
      </c>
      <c r="G27" s="3">
        <v>319.66700000000003</v>
      </c>
      <c r="L27" s="2">
        <v>42.6</v>
      </c>
      <c r="M27" s="2">
        <v>1.2323999999999999</v>
      </c>
      <c r="N27" s="2">
        <v>1.4380999999999999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4">
        <v>55</v>
      </c>
      <c r="B28" s="44">
        <v>1.2250000000000001</v>
      </c>
      <c r="D28" s="62"/>
      <c r="E28" s="70" t="s">
        <v>81</v>
      </c>
      <c r="F28" s="72" t="s">
        <v>81</v>
      </c>
      <c r="G28" s="166" t="s">
        <v>133</v>
      </c>
      <c r="L28" s="2">
        <v>42.7</v>
      </c>
      <c r="M28" s="2">
        <v>1.2289000000000001</v>
      </c>
      <c r="N28" s="2">
        <v>1.4359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4">
        <v>56</v>
      </c>
      <c r="B29" s="44">
        <v>1.246</v>
      </c>
      <c r="D29" s="62"/>
      <c r="L29" s="2">
        <v>42.8</v>
      </c>
      <c r="M29" s="2">
        <v>1.2253000000000001</v>
      </c>
      <c r="N29" s="2">
        <v>1.4338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5">
        <v>57</v>
      </c>
      <c r="B30" s="45">
        <v>1.268</v>
      </c>
      <c r="D30" s="62"/>
      <c r="L30" s="2">
        <v>42.9</v>
      </c>
      <c r="M30" s="2">
        <v>1.2218</v>
      </c>
      <c r="N30" s="2">
        <v>1.4316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6">
        <v>58</v>
      </c>
      <c r="B31" s="46">
        <v>1.2909999999999999</v>
      </c>
      <c r="D31" s="62"/>
      <c r="L31" s="2">
        <v>43</v>
      </c>
      <c r="M31" s="2">
        <v>1.2182999999999999</v>
      </c>
      <c r="N31" s="2">
        <v>1.4295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6">
        <v>59</v>
      </c>
      <c r="B32" s="46">
        <v>1.3149999999999999</v>
      </c>
      <c r="D32" s="62"/>
      <c r="F32" s="5">
        <v>44</v>
      </c>
      <c r="G32" s="5">
        <v>44</v>
      </c>
      <c r="L32" s="2">
        <v>43.1</v>
      </c>
      <c r="M32" s="2">
        <v>1.2148000000000001</v>
      </c>
      <c r="N32" s="2">
        <v>1.4273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6">
        <v>60</v>
      </c>
      <c r="B33" s="46">
        <v>1.34</v>
      </c>
      <c r="D33" s="62"/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6">
        <v>61</v>
      </c>
      <c r="B34" s="46">
        <v>1.3660000000000001</v>
      </c>
      <c r="D34" s="62"/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6">
        <v>62</v>
      </c>
      <c r="B35" s="46">
        <v>1.393</v>
      </c>
      <c r="D35" s="62"/>
      <c r="F35" s="5">
        <v>56</v>
      </c>
      <c r="G35" s="5">
        <v>56</v>
      </c>
      <c r="L35" s="2">
        <v>43.4</v>
      </c>
      <c r="M35" s="2">
        <v>1.2044999999999999</v>
      </c>
      <c r="N35" s="2">
        <v>1.4209000000000001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6">
        <v>63</v>
      </c>
      <c r="B36" s="46">
        <v>1.421</v>
      </c>
      <c r="D36" s="62"/>
      <c r="F36" s="5">
        <v>60</v>
      </c>
      <c r="G36" s="5">
        <v>60</v>
      </c>
      <c r="L36" s="2">
        <v>43.5</v>
      </c>
      <c r="M36" s="2">
        <v>1.2011000000000001</v>
      </c>
      <c r="N36" s="2">
        <v>1.4188000000000001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6">
        <v>64</v>
      </c>
      <c r="B37" s="46">
        <v>1.45</v>
      </c>
      <c r="D37" s="62"/>
      <c r="F37" s="5">
        <v>67.5</v>
      </c>
      <c r="G37" s="5">
        <v>67.5</v>
      </c>
      <c r="L37" s="2">
        <v>43.6</v>
      </c>
      <c r="M37" s="2">
        <v>1.1978</v>
      </c>
      <c r="N37" s="2">
        <v>1.4166000000000001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6">
        <v>65</v>
      </c>
      <c r="B38" s="46">
        <v>1.48</v>
      </c>
      <c r="D38" s="62"/>
      <c r="F38" s="5">
        <v>75</v>
      </c>
      <c r="G38" s="5">
        <v>75</v>
      </c>
      <c r="L38" s="2">
        <v>43.7</v>
      </c>
      <c r="M38" s="2">
        <v>1.1943999999999999</v>
      </c>
      <c r="N38" s="2">
        <v>1.4145000000000001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6">
        <v>66</v>
      </c>
      <c r="B39" s="46">
        <v>1.5109999999999999</v>
      </c>
      <c r="D39" s="62"/>
      <c r="F39" s="5">
        <v>82.5</v>
      </c>
      <c r="G39" s="5">
        <v>82.5</v>
      </c>
      <c r="L39" s="2">
        <v>43.8</v>
      </c>
      <c r="M39" s="2">
        <v>1.1911</v>
      </c>
      <c r="N39" s="2">
        <v>1.4123000000000001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6">
        <v>67</v>
      </c>
      <c r="B40" s="46">
        <v>1.5429999999999999</v>
      </c>
      <c r="D40" s="62"/>
      <c r="F40" s="5">
        <v>90</v>
      </c>
      <c r="G40" s="5">
        <v>90</v>
      </c>
      <c r="L40" s="2">
        <v>43.9</v>
      </c>
      <c r="M40" s="2">
        <v>1.1878</v>
      </c>
      <c r="N40" s="2">
        <v>1.4101999999999999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6">
        <v>68</v>
      </c>
      <c r="B41" s="46">
        <v>1.5760000000000001</v>
      </c>
      <c r="D41" s="62"/>
      <c r="F41" s="5">
        <v>97</v>
      </c>
      <c r="G41" s="5">
        <v>97.002400000000009</v>
      </c>
      <c r="L41" s="2">
        <v>44</v>
      </c>
      <c r="M41" s="2">
        <v>1.1846000000000001</v>
      </c>
      <c r="N41" s="2">
        <v>1.4080999999999999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6">
        <v>69</v>
      </c>
      <c r="B42" s="46">
        <v>1.61</v>
      </c>
      <c r="D42" s="62"/>
      <c r="F42" s="5">
        <v>100</v>
      </c>
      <c r="G42" s="5">
        <v>100</v>
      </c>
      <c r="L42" s="2">
        <v>44.1</v>
      </c>
      <c r="M42" s="2">
        <v>1.1813</v>
      </c>
      <c r="N42" s="2">
        <v>1.4058999999999999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6">
        <v>70</v>
      </c>
      <c r="B43" s="46">
        <v>1.645</v>
      </c>
      <c r="D43" s="62"/>
      <c r="F43" s="5">
        <v>105</v>
      </c>
      <c r="G43" s="5">
        <v>105.82080000000001</v>
      </c>
      <c r="L43" s="2">
        <v>44.2</v>
      </c>
      <c r="M43" s="2">
        <v>1.1780999999999999</v>
      </c>
      <c r="N43" s="2">
        <v>1.4037999999999999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6">
        <v>71</v>
      </c>
      <c r="B44" s="46">
        <v>1.681</v>
      </c>
      <c r="D44" s="62"/>
      <c r="F44" s="5">
        <v>110</v>
      </c>
      <c r="G44" s="5">
        <v>110</v>
      </c>
      <c r="L44" s="2">
        <v>44.3</v>
      </c>
      <c r="M44" s="2">
        <v>1.1749000000000001</v>
      </c>
      <c r="N44" s="2">
        <v>1.4016999999999999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6">
        <v>72</v>
      </c>
      <c r="B45" s="46">
        <v>1.718</v>
      </c>
      <c r="D45" s="62"/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6">
        <v>73</v>
      </c>
      <c r="B46" s="46">
        <v>1.756</v>
      </c>
      <c r="D46" s="62"/>
      <c r="F46" s="5">
        <v>123</v>
      </c>
      <c r="G46" s="5">
        <v>123.45760000000001</v>
      </c>
      <c r="L46" s="2">
        <v>44.5</v>
      </c>
      <c r="M46" s="2">
        <v>1.1686000000000001</v>
      </c>
      <c r="N46" s="2">
        <v>1.3974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6">
        <v>74</v>
      </c>
      <c r="B47" s="46">
        <v>1.7949999999999999</v>
      </c>
      <c r="D47" s="62"/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6">
        <v>75</v>
      </c>
      <c r="B48" s="46">
        <v>1.835</v>
      </c>
      <c r="D48" s="62"/>
      <c r="F48" s="5">
        <v>132</v>
      </c>
      <c r="G48" s="5">
        <v>132.27600000000001</v>
      </c>
      <c r="L48" s="2">
        <v>44.7</v>
      </c>
      <c r="M48" s="2">
        <v>1.1623000000000001</v>
      </c>
      <c r="N48" s="2">
        <v>1.3932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6">
        <v>76</v>
      </c>
      <c r="B49" s="46">
        <v>1.8759999999999999</v>
      </c>
      <c r="D49" s="62"/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6">
        <v>77</v>
      </c>
      <c r="B50" s="46">
        <v>1.9179999999999999</v>
      </c>
      <c r="D50" s="62"/>
      <c r="F50" s="5">
        <v>145</v>
      </c>
      <c r="G50" s="5">
        <v>145</v>
      </c>
      <c r="L50" s="2">
        <v>44.9</v>
      </c>
      <c r="M50" s="2">
        <v>1.1561999999999999</v>
      </c>
      <c r="N50" s="2">
        <v>1.3889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6">
        <v>78</v>
      </c>
      <c r="B51" s="46">
        <v>1.9610000000000001</v>
      </c>
      <c r="D51" s="62"/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6">
        <v>79</v>
      </c>
      <c r="B52" s="46">
        <v>2.0049999999999999</v>
      </c>
      <c r="D52" s="62"/>
      <c r="F52" s="5">
        <v>165</v>
      </c>
      <c r="G52" s="5">
        <v>165.345</v>
      </c>
      <c r="L52" s="2">
        <v>45.1</v>
      </c>
      <c r="M52" s="2">
        <v>1.1500999999999999</v>
      </c>
      <c r="N52" s="2">
        <v>1.3847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6">
        <v>80</v>
      </c>
      <c r="B53" s="46">
        <v>2.0499999999999998</v>
      </c>
      <c r="D53" s="62"/>
      <c r="F53" s="5">
        <v>181</v>
      </c>
      <c r="G53" s="5">
        <v>181.87950000000001</v>
      </c>
      <c r="L53" s="2">
        <v>45.2</v>
      </c>
      <c r="M53" s="2">
        <v>1.1471</v>
      </c>
      <c r="N53" s="2">
        <v>1.3825000000000001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1.1440999999999999</v>
      </c>
      <c r="N54" s="2">
        <v>1.3804000000000001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1.1411</v>
      </c>
      <c r="N55" s="2">
        <v>1.3783000000000001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1.1382000000000001</v>
      </c>
      <c r="N56" s="2">
        <v>1.3762000000000001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1.1352</v>
      </c>
      <c r="N57" s="2">
        <v>1.3741000000000001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1.1323000000000001</v>
      </c>
      <c r="N58" s="2">
        <v>1.3720000000000001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1.1294</v>
      </c>
      <c r="N59" s="2">
        <v>1.3698999999999999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1.1266</v>
      </c>
      <c r="N60" s="2">
        <v>1.3677999999999999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1.1236999999999999</v>
      </c>
      <c r="N61" s="2">
        <v>1.3656999999999999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1.1209</v>
      </c>
      <c r="N62" s="2">
        <v>1.3635999999999999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1.1181000000000001</v>
      </c>
      <c r="N63" s="2">
        <v>1.3614999999999999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1.1153</v>
      </c>
      <c r="N64" s="2">
        <v>1.3593999999999999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1.1125</v>
      </c>
      <c r="N65" s="2">
        <v>1.3573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1.1096999999999999</v>
      </c>
      <c r="N66" s="2">
        <v>1.3552999999999999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1.107</v>
      </c>
      <c r="N67" s="2">
        <v>1.3532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1.1042000000000001</v>
      </c>
      <c r="N68" s="2">
        <v>1.3511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1.1014999999999999</v>
      </c>
      <c r="N69" s="2">
        <v>1.349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1.0988</v>
      </c>
      <c r="N70" s="2">
        <v>1.347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1.0962000000000001</v>
      </c>
      <c r="N71" s="2">
        <v>1.3449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1.0934999999999999</v>
      </c>
      <c r="N72" s="2">
        <v>1.3428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1.0909</v>
      </c>
      <c r="N73" s="2">
        <v>1.3408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1.0882000000000001</v>
      </c>
      <c r="N74" s="2">
        <v>1.3387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1.0855999999999999</v>
      </c>
      <c r="N75" s="2">
        <v>1.3367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1.0805</v>
      </c>
      <c r="N77" s="2">
        <v>1.3326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1.0779000000000001</v>
      </c>
      <c r="N78" s="2">
        <v>1.3305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1.0753999999999999</v>
      </c>
      <c r="N79" s="2">
        <v>1.3285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1.0728</v>
      </c>
      <c r="N80" s="2">
        <v>1.3265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1.0703</v>
      </c>
      <c r="N81" s="2">
        <v>1.3244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1.0678000000000001</v>
      </c>
      <c r="N82" s="2">
        <v>1.3224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1.0652999999999999</v>
      </c>
      <c r="N83" s="2">
        <v>1.3204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1.0629</v>
      </c>
      <c r="N84" s="2">
        <v>1.3183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1.0580000000000001</v>
      </c>
      <c r="N86" s="2">
        <v>1.3143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1.0556000000000001</v>
      </c>
      <c r="N87" s="2">
        <v>1.3123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1.0531999999999999</v>
      </c>
      <c r="N88" s="2">
        <v>1.3103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1.0508</v>
      </c>
      <c r="N89" s="2">
        <v>1.3083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1.0484</v>
      </c>
      <c r="N90" s="2">
        <v>1.3063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1.046</v>
      </c>
      <c r="N91" s="2">
        <v>1.3043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1.0437000000000001</v>
      </c>
      <c r="N92" s="2">
        <v>1.3023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1.0412999999999999</v>
      </c>
      <c r="N93" s="2">
        <v>1.3004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1.0389999999999999</v>
      </c>
      <c r="N94" s="2">
        <v>1.2984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1.0367</v>
      </c>
      <c r="N95" s="2">
        <v>1.2964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1.0344</v>
      </c>
      <c r="N96" s="2">
        <v>1.2944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1.0276000000000001</v>
      </c>
      <c r="N99" s="2">
        <v>1.2885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1.0254000000000001</v>
      </c>
      <c r="N100" s="2">
        <v>1.2866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1.0232000000000001</v>
      </c>
      <c r="N101" s="2">
        <v>1.2846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1.0209999999999999</v>
      </c>
      <c r="N102" s="2">
        <v>1.2827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1.0187999999999999</v>
      </c>
      <c r="N103" s="2">
        <v>1.2807999999999999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1.0165999999999999</v>
      </c>
      <c r="N104" s="2">
        <v>1.2787999999999999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1.0144</v>
      </c>
      <c r="N105" s="2">
        <v>1.2768999999999999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1.0122</v>
      </c>
      <c r="N106" s="2">
        <v>1.2749999999999999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1.0101</v>
      </c>
      <c r="N107" s="2">
        <v>1.2729999999999999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1.0079</v>
      </c>
      <c r="N108" s="2">
        <v>1.2710999999999999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1.0058</v>
      </c>
      <c r="N109" s="2">
        <v>1.2692000000000001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1.0037</v>
      </c>
      <c r="N110" s="2">
        <v>1.2673000000000001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1.0016</v>
      </c>
      <c r="N111" s="2">
        <v>1.2654000000000001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0.99950000000000006</v>
      </c>
      <c r="N112" s="2">
        <v>1.2635000000000001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0.99750000000000005</v>
      </c>
      <c r="N113" s="2">
        <v>1.2616000000000001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0.99539999999999995</v>
      </c>
      <c r="N114" s="2">
        <v>1.2597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0.99329999999999996</v>
      </c>
      <c r="N115" s="2">
        <v>1.2578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0.99129999999999996</v>
      </c>
      <c r="N116" s="2">
        <v>1.256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0.98929999999999996</v>
      </c>
      <c r="N117" s="2">
        <v>1.2541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0.98729999999999996</v>
      </c>
      <c r="N118" s="2">
        <v>1.2522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0.98529999999999995</v>
      </c>
      <c r="N119" s="2">
        <v>1.2504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0.98329999999999995</v>
      </c>
      <c r="N120" s="2">
        <v>1.2484999999999999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0.98129999999999995</v>
      </c>
      <c r="N121" s="2">
        <v>1.2465999999999999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0.97929999999999995</v>
      </c>
      <c r="N122" s="2">
        <v>1.2447999999999999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0.97729999999999995</v>
      </c>
      <c r="N123" s="2">
        <v>1.2428999999999999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0.97540000000000004</v>
      </c>
      <c r="N124" s="2">
        <v>1.2411000000000001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0.97350000000000003</v>
      </c>
      <c r="N125" s="2">
        <v>1.2393000000000001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0.97150000000000003</v>
      </c>
      <c r="N126" s="2">
        <v>1.2374000000000001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0.96960000000000002</v>
      </c>
      <c r="N127" s="2">
        <v>1.2356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0.9677</v>
      </c>
      <c r="N128" s="2">
        <v>1.2338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0.96579999999999999</v>
      </c>
      <c r="N129" s="2">
        <v>1.232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0.96389999999999998</v>
      </c>
      <c r="N130" s="2">
        <v>1.2302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0.96209999999999996</v>
      </c>
      <c r="N131" s="2">
        <v>1.2283999999999999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0.96020000000000005</v>
      </c>
      <c r="N132" s="2">
        <v>1.2265999999999999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0.95830000000000004</v>
      </c>
      <c r="N133" s="2">
        <v>1.2248000000000001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0.95650000000000002</v>
      </c>
      <c r="N134" s="2">
        <v>1.2230000000000001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0.95469999999999999</v>
      </c>
      <c r="N135" s="2">
        <v>1.2212000000000001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0.95279999999999998</v>
      </c>
      <c r="N136" s="2">
        <v>1.2194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0.95099999999999996</v>
      </c>
      <c r="N137" s="2">
        <v>1.2176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0.94920000000000004</v>
      </c>
      <c r="N138" s="2">
        <v>1.2159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0.94740000000000002</v>
      </c>
      <c r="N139" s="2">
        <v>1.2141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0.94569999999999999</v>
      </c>
      <c r="N140" s="2">
        <v>1.2122999999999999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0.94389999999999996</v>
      </c>
      <c r="N141" s="2">
        <v>1.2105999999999999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0.94210000000000005</v>
      </c>
      <c r="N142" s="2">
        <v>1.2088000000000001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0.94040000000000001</v>
      </c>
      <c r="N143" s="2">
        <v>1.2071000000000001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0.93859999999999999</v>
      </c>
      <c r="N144" s="2">
        <v>1.2054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0.93689999999999996</v>
      </c>
      <c r="N145" s="2">
        <v>1.2036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0.93520000000000003</v>
      </c>
      <c r="N146" s="2">
        <v>1.2019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0.93340000000000001</v>
      </c>
      <c r="N147" s="2">
        <v>1.2001999999999999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0.93169999999999997</v>
      </c>
      <c r="N148" s="2">
        <v>1.1984999999999999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0.93</v>
      </c>
      <c r="N149" s="2">
        <v>1.1967000000000001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0.92830000000000001</v>
      </c>
      <c r="N150" s="2">
        <v>1.1950000000000001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0.92669999999999997</v>
      </c>
      <c r="N151" s="2">
        <v>1.1933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0.92500000000000004</v>
      </c>
      <c r="N152" s="2">
        <v>1.1916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0.92330000000000001</v>
      </c>
      <c r="N153" s="2">
        <v>1.19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0.92169999999999996</v>
      </c>
      <c r="N154" s="2">
        <v>1.1882999999999999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0.92</v>
      </c>
      <c r="N155" s="2">
        <v>1.1866000000000001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0.91839999999999999</v>
      </c>
      <c r="N156" s="2">
        <v>1.1849000000000001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0.91679999999999995</v>
      </c>
      <c r="N157" s="2">
        <v>1.1832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0.91520000000000001</v>
      </c>
      <c r="N158" s="2">
        <v>1.1816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0.91349999999999998</v>
      </c>
      <c r="N159" s="2">
        <v>1.1798999999999999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0.91190000000000004</v>
      </c>
      <c r="N160" s="2">
        <v>1.1782999999999999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0.9103</v>
      </c>
      <c r="N161" s="2">
        <v>1.1766000000000001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0.90880000000000005</v>
      </c>
      <c r="N162" s="2">
        <v>1.175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0.90720000000000001</v>
      </c>
      <c r="N163" s="2">
        <v>1.1733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0.90559999999999996</v>
      </c>
      <c r="N164" s="2">
        <v>1.1717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0.90410000000000001</v>
      </c>
      <c r="N165" s="2">
        <v>1.1700999999999999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0.90249999999999997</v>
      </c>
      <c r="N166" s="2">
        <v>1.1684000000000001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0.90100000000000002</v>
      </c>
      <c r="N167" s="2">
        <v>1.1668000000000001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0.89939999999999998</v>
      </c>
      <c r="N168" s="2">
        <v>1.1652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0.89790000000000003</v>
      </c>
      <c r="N169" s="2">
        <v>1.1636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0.89639999999999997</v>
      </c>
      <c r="N170" s="2">
        <v>1.1619999999999999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0.89490000000000003</v>
      </c>
      <c r="N171" s="2">
        <v>1.1604000000000001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0.89339999999999997</v>
      </c>
      <c r="N172" s="2">
        <v>1.1588000000000001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0.89190000000000003</v>
      </c>
      <c r="N173" s="2">
        <v>1.1572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0.89039999999999997</v>
      </c>
      <c r="N174" s="2">
        <v>1.1556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0.88890000000000002</v>
      </c>
      <c r="N175" s="2">
        <v>1.1540999999999999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0.88739999999999997</v>
      </c>
      <c r="N176" s="2">
        <v>1.1525000000000001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0.88590000000000002</v>
      </c>
      <c r="N177" s="2">
        <v>1.1509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0.88449999999999995</v>
      </c>
      <c r="N178" s="2">
        <v>1.1494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0.88300000000000001</v>
      </c>
      <c r="N179" s="2">
        <v>1.1477999999999999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0.88160000000000005</v>
      </c>
      <c r="N180" s="2">
        <v>1.1463000000000001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0.88019999999999998</v>
      </c>
      <c r="N181" s="2">
        <v>1.1447000000000001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0.87870000000000004</v>
      </c>
      <c r="N182" s="2">
        <v>1.1432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0.87729999999999997</v>
      </c>
      <c r="N183" s="2">
        <v>1.1415999999999999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0.87590000000000001</v>
      </c>
      <c r="N184" s="2">
        <v>1.1400999999999999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0.87450000000000006</v>
      </c>
      <c r="N185" s="2">
        <v>1.1386000000000001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0.87309999999999999</v>
      </c>
      <c r="N186" s="2">
        <v>1.1371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0.87170000000000003</v>
      </c>
      <c r="N187" s="2">
        <v>1.1355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0.87029999999999996</v>
      </c>
      <c r="N188" s="2">
        <v>1.1339999999999999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0.86890000000000001</v>
      </c>
      <c r="N189" s="2">
        <v>1.1325000000000001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0.86750000000000005</v>
      </c>
      <c r="N190" s="2">
        <v>1.131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0.86619999999999997</v>
      </c>
      <c r="N191" s="2">
        <v>1.1294999999999999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0.86480000000000001</v>
      </c>
      <c r="N192" s="2">
        <v>1.1281000000000001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0.86350000000000005</v>
      </c>
      <c r="N193" s="2">
        <v>1.1266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0.86209999999999998</v>
      </c>
      <c r="N194" s="2">
        <v>1.1251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0.86080000000000001</v>
      </c>
      <c r="N195" s="2">
        <v>1.1235999999999999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0.85940000000000005</v>
      </c>
      <c r="N196" s="2">
        <v>1.1221000000000001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0.85809999999999997</v>
      </c>
      <c r="N197" s="2">
        <v>1.1207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0.85680000000000001</v>
      </c>
      <c r="N198" s="2">
        <v>1.1192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0.85550000000000004</v>
      </c>
      <c r="N199" s="2">
        <v>1.1177999999999999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0.85419999999999996</v>
      </c>
      <c r="N200" s="2">
        <v>1.1163000000000001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0.85289999999999999</v>
      </c>
      <c r="N201" s="2">
        <v>1.1149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0.85160000000000002</v>
      </c>
      <c r="N202" s="2">
        <v>1.1133999999999999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0.85029999999999994</v>
      </c>
      <c r="N203" s="2">
        <v>1.1120000000000001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0.84899999999999998</v>
      </c>
      <c r="N204" s="2">
        <v>1.1106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0.84770000000000001</v>
      </c>
      <c r="N205" s="2">
        <v>1.1092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0.84650000000000003</v>
      </c>
      <c r="N206" s="2">
        <v>1.1077999999999999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0.84519999999999995</v>
      </c>
      <c r="N207" s="2">
        <v>1.1063000000000001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0.84389999999999998</v>
      </c>
      <c r="N208" s="2">
        <v>1.1049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0.8427</v>
      </c>
      <c r="N209" s="2">
        <v>1.1034999999999999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0.84150000000000003</v>
      </c>
      <c r="N210" s="2">
        <v>1.1021000000000001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0.84019999999999995</v>
      </c>
      <c r="N211" s="2">
        <v>1.1007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0.83899999999999997</v>
      </c>
      <c r="N212" s="2">
        <v>1.0993999999999999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0.83779999999999999</v>
      </c>
      <c r="N213" s="2">
        <v>1.0980000000000001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0.83650000000000002</v>
      </c>
      <c r="N214" s="2">
        <v>1.0966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0.83530000000000004</v>
      </c>
      <c r="N215" s="2">
        <v>1.0952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0.83409999999999995</v>
      </c>
      <c r="N216" s="2">
        <v>1.0939000000000001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0.83289999999999997</v>
      </c>
      <c r="N217" s="2">
        <v>1.0925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0.83169999999999999</v>
      </c>
      <c r="N218" s="2">
        <v>1.0911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0.83050000000000002</v>
      </c>
      <c r="N219" s="2">
        <v>1.0898000000000001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0.82930000000000004</v>
      </c>
      <c r="N220" s="2">
        <v>1.0884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0.82809999999999995</v>
      </c>
      <c r="N221" s="2">
        <v>1.0871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0.82699999999999996</v>
      </c>
      <c r="N222" s="2">
        <v>1.0858000000000001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0.82579999999999998</v>
      </c>
      <c r="N223" s="2">
        <v>1.0844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0.8246</v>
      </c>
      <c r="N224" s="2">
        <v>1.0831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0.82350000000000001</v>
      </c>
      <c r="N225" s="2">
        <v>1.0818000000000001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0.82230000000000003</v>
      </c>
      <c r="N226" s="2">
        <v>1.0805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0.82120000000000004</v>
      </c>
      <c r="N227" s="2">
        <v>1.0791999999999999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0.82</v>
      </c>
      <c r="N228" s="2">
        <v>1.0779000000000001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0.81889999999999996</v>
      </c>
      <c r="N229" s="2">
        <v>1.0765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0.81779999999999997</v>
      </c>
      <c r="N230" s="2">
        <v>1.0752999999999999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0.81659999999999999</v>
      </c>
      <c r="N231" s="2">
        <v>1.0740000000000001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0.8155</v>
      </c>
      <c r="N232" s="2">
        <v>1.0727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0.81440000000000001</v>
      </c>
      <c r="N233" s="2">
        <v>1.0713999999999999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0.81330000000000002</v>
      </c>
      <c r="N234" s="2">
        <v>1.0701000000000001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0.81220000000000003</v>
      </c>
      <c r="N235" s="2">
        <v>1.0688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0.81110000000000004</v>
      </c>
      <c r="N236" s="2">
        <v>1.0676000000000001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0.81</v>
      </c>
      <c r="N237" s="2">
        <v>1.0663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0.80889999999999995</v>
      </c>
      <c r="N238" s="2">
        <v>1.0649999999999999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0.80779999999999996</v>
      </c>
      <c r="N239" s="2">
        <v>1.0638000000000001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0.80669999999999997</v>
      </c>
      <c r="N240" s="2">
        <v>1.0625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0.80569999999999997</v>
      </c>
      <c r="N241" s="2">
        <v>1.0612999999999999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0.80459999999999998</v>
      </c>
      <c r="N242" s="2">
        <v>1.0601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0.80349999999999999</v>
      </c>
      <c r="N243" s="2">
        <v>1.0588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0.80249999999999999</v>
      </c>
      <c r="N244" s="2">
        <v>1.0576000000000001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0.8014</v>
      </c>
      <c r="N245" s="2">
        <v>1.0564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0.8004</v>
      </c>
      <c r="N246" s="2">
        <v>1.0550999999999999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0.79930000000000001</v>
      </c>
      <c r="N247" s="2">
        <v>1.0539000000000001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0.79830000000000001</v>
      </c>
      <c r="N248" s="2">
        <v>1.0527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0.79730000000000001</v>
      </c>
      <c r="N249" s="2">
        <v>1.0515000000000001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0.79620000000000002</v>
      </c>
      <c r="N250" s="2">
        <v>1.0503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0.79520000000000002</v>
      </c>
      <c r="N251" s="2">
        <v>1.0490999999999999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0.79420000000000002</v>
      </c>
      <c r="N252" s="2">
        <v>1.0479000000000001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0.79320000000000002</v>
      </c>
      <c r="N253" s="2">
        <v>1.0467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0.79220000000000002</v>
      </c>
      <c r="N254" s="2">
        <v>1.0455000000000001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0.79110000000000003</v>
      </c>
      <c r="N255" s="2">
        <v>1.0444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0.79010000000000002</v>
      </c>
      <c r="N256" s="2">
        <v>1.0431999999999999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0.78910000000000002</v>
      </c>
      <c r="N257" s="2">
        <v>1.042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0.78810000000000002</v>
      </c>
      <c r="N258" s="2">
        <v>1.0407999999999999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0.78720000000000001</v>
      </c>
      <c r="N259" s="2">
        <v>1.0397000000000001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0.78620000000000001</v>
      </c>
      <c r="N260" s="2">
        <v>1.0385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0.78520000000000001</v>
      </c>
      <c r="N261" s="2">
        <v>1.0374000000000001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0.78420000000000001</v>
      </c>
      <c r="N262" s="2">
        <v>1.0362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0.78320000000000001</v>
      </c>
      <c r="N263" s="2">
        <v>1.0350999999999999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0.7823</v>
      </c>
      <c r="N264" s="2">
        <v>1.0339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0.78129999999999999</v>
      </c>
      <c r="N265" s="2">
        <v>1.0327999999999999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0.78039999999999998</v>
      </c>
      <c r="N266" s="2">
        <v>1.0317000000000001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0.77939999999999998</v>
      </c>
      <c r="N267" s="2">
        <v>1.0306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0.77849999999999997</v>
      </c>
      <c r="N268" s="2">
        <v>1.0294000000000001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0.77749999999999997</v>
      </c>
      <c r="N269" s="2">
        <v>1.0283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0.77659999999999996</v>
      </c>
      <c r="N270" s="2">
        <v>1.0271999999999999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0.77559999999999996</v>
      </c>
      <c r="N271" s="2">
        <v>1.0261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0.77470000000000006</v>
      </c>
      <c r="N272" s="2">
        <v>1.0249999999999999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0.77380000000000004</v>
      </c>
      <c r="N273" s="2">
        <v>1.0239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0.77290000000000003</v>
      </c>
      <c r="N274" s="2">
        <v>1.0227999999999999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0.77190000000000003</v>
      </c>
      <c r="N275" s="2">
        <v>1.0217000000000001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0.77100000000000002</v>
      </c>
      <c r="N276" s="2">
        <v>1.0206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0.77010000000000001</v>
      </c>
      <c r="N277" s="2">
        <v>1.0195000000000001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0.76919999999999999</v>
      </c>
      <c r="N278" s="2">
        <v>1.0185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0.76829999999999998</v>
      </c>
      <c r="N279" s="2">
        <v>1.0174000000000001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0.76739999999999997</v>
      </c>
      <c r="N280" s="2">
        <v>1.0163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0.76649999999999996</v>
      </c>
      <c r="N281" s="2">
        <v>1.0153000000000001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0.76559999999999995</v>
      </c>
      <c r="N282" s="2">
        <v>1.0142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0.76470000000000005</v>
      </c>
      <c r="N283" s="2">
        <v>1.0130999999999999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0.76380000000000003</v>
      </c>
      <c r="N284" s="2">
        <v>1.0121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0.76300000000000001</v>
      </c>
      <c r="N285" s="2">
        <v>1.0109999999999999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0.7621</v>
      </c>
      <c r="N286" s="2">
        <v>1.01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0.76119999999999999</v>
      </c>
      <c r="N287" s="2">
        <v>1.0089999999999999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0.76029999999999998</v>
      </c>
      <c r="N288" s="2">
        <v>1.0079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0.75949999999999995</v>
      </c>
      <c r="N289" s="2">
        <v>1.0068999999999999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0.75860000000000005</v>
      </c>
      <c r="N290" s="2">
        <v>1.0059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0.75780000000000003</v>
      </c>
      <c r="N291" s="2">
        <v>1.0047999999999999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0.75690000000000002</v>
      </c>
      <c r="N292" s="2">
        <v>1.0038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0.75609999999999999</v>
      </c>
      <c r="N293" s="2">
        <v>1.0027999999999999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0.75519999999999998</v>
      </c>
      <c r="N294" s="2">
        <v>1.0018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0.75439999999999996</v>
      </c>
      <c r="N295" s="2">
        <v>1.0007999999999999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0.75349999999999995</v>
      </c>
      <c r="N296" s="2">
        <v>0.99980000000000002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0.75270000000000004</v>
      </c>
      <c r="N297" s="2">
        <v>0.99880000000000002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0.75190000000000001</v>
      </c>
      <c r="N298" s="2">
        <v>0.99780000000000002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0.751</v>
      </c>
      <c r="N299" s="2">
        <v>0.99680000000000002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0.75019999999999998</v>
      </c>
      <c r="N300" s="2">
        <v>0.99580000000000002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0.74939999999999996</v>
      </c>
      <c r="N301" s="2">
        <v>0.99480000000000002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0.74860000000000004</v>
      </c>
      <c r="N302" s="2">
        <v>0.99390000000000001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0.74780000000000002</v>
      </c>
      <c r="N303" s="2">
        <v>0.9929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0.74690000000000001</v>
      </c>
      <c r="N304" s="2">
        <v>0.9919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0.74609999999999999</v>
      </c>
      <c r="N305" s="2">
        <v>0.99099999999999999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0.74529999999999996</v>
      </c>
      <c r="N306" s="2">
        <v>0.99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0.74450000000000005</v>
      </c>
      <c r="N307" s="2">
        <v>0.98899999999999999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0.74370000000000003</v>
      </c>
      <c r="N308" s="2">
        <v>0.98809999999999998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0.74299999999999999</v>
      </c>
      <c r="N309" s="2">
        <v>0.98709999999999998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0.74219999999999997</v>
      </c>
      <c r="N310" s="2">
        <v>0.98619999999999997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0.74139999999999995</v>
      </c>
      <c r="N311" s="2">
        <v>0.98519999999999996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0.74060000000000004</v>
      </c>
      <c r="N312" s="2">
        <v>0.98429999999999995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0.73980000000000001</v>
      </c>
      <c r="N313" s="2">
        <v>0.98340000000000005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0.73899999999999999</v>
      </c>
      <c r="N314" s="2">
        <v>0.98240000000000005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0.73829999999999996</v>
      </c>
      <c r="N315" s="2">
        <v>0.98150000000000004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0.73750000000000004</v>
      </c>
      <c r="N316" s="2">
        <v>0.98060000000000003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0.73670000000000002</v>
      </c>
      <c r="N317" s="2">
        <v>0.97970000000000002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0.73599999999999999</v>
      </c>
      <c r="N318" s="2">
        <v>0.9788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0.73519999999999996</v>
      </c>
      <c r="N319" s="2">
        <v>0.97789999999999999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0.73450000000000004</v>
      </c>
      <c r="N320" s="2">
        <v>0.97689999999999999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0.73370000000000002</v>
      </c>
      <c r="N321" s="2">
        <v>0.97599999999999998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0.73299999999999998</v>
      </c>
      <c r="N322" s="2">
        <v>0.97509999999999997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0.73219999999999996</v>
      </c>
      <c r="N323" s="2">
        <v>0.97419999999999995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0.73150000000000004</v>
      </c>
      <c r="N324" s="2">
        <v>0.97340000000000004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0.73070000000000002</v>
      </c>
      <c r="N325" s="2">
        <v>0.97250000000000003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0.73</v>
      </c>
      <c r="N326" s="2">
        <v>0.97160000000000002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0.72929999999999995</v>
      </c>
      <c r="N327" s="2">
        <v>0.97070000000000001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0.72850000000000004</v>
      </c>
      <c r="N328" s="2">
        <v>0.9698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0.7278</v>
      </c>
      <c r="N329" s="2">
        <v>0.96889999999999998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0.72709999999999997</v>
      </c>
      <c r="N330" s="2">
        <v>0.96809999999999996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0.72640000000000005</v>
      </c>
      <c r="N331" s="2">
        <v>0.96719999999999995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0.72560000000000002</v>
      </c>
      <c r="N332" s="2">
        <v>0.96630000000000005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0.72489999999999999</v>
      </c>
      <c r="N333" s="2">
        <v>0.96550000000000002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0.72419999999999995</v>
      </c>
      <c r="N334" s="2">
        <v>0.96460000000000001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0.72350000000000003</v>
      </c>
      <c r="N335" s="2">
        <v>0.96379999999999999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0.7228</v>
      </c>
      <c r="N336" s="2">
        <v>0.96289999999999998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0.72209999999999996</v>
      </c>
      <c r="N337" s="2">
        <v>0.96209999999999996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0.72140000000000004</v>
      </c>
      <c r="N338" s="2">
        <v>0.96130000000000004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0.72070000000000001</v>
      </c>
      <c r="N339" s="2">
        <v>0.96040000000000003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0.72</v>
      </c>
      <c r="N340" s="2">
        <v>0.95960000000000001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0.71930000000000005</v>
      </c>
      <c r="N341" s="2">
        <v>0.9587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0.71860000000000002</v>
      </c>
      <c r="N342" s="2">
        <v>0.95789999999999997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0.71789999999999998</v>
      </c>
      <c r="N343" s="2">
        <v>0.95709999999999995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0.71730000000000005</v>
      </c>
      <c r="N344" s="2">
        <v>0.95630000000000004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0.71660000000000001</v>
      </c>
      <c r="N345" s="2">
        <v>0.95550000000000002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0.71589999999999998</v>
      </c>
      <c r="N346" s="2">
        <v>0.95469999999999999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0.71519999999999995</v>
      </c>
      <c r="N347" s="2">
        <v>0.95379999999999998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0.71460000000000001</v>
      </c>
      <c r="N348" s="2">
        <v>0.95299999999999996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0.71389999999999998</v>
      </c>
      <c r="N349" s="2">
        <v>0.95220000000000005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0.71319999999999995</v>
      </c>
      <c r="N350" s="2">
        <v>0.95140000000000002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0.71260000000000001</v>
      </c>
      <c r="N351" s="2">
        <v>0.9506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0.71189999999999998</v>
      </c>
      <c r="N352" s="2">
        <v>0.94979999999999998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0.71120000000000005</v>
      </c>
      <c r="N353" s="2">
        <v>0.94910000000000005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0.71060000000000001</v>
      </c>
      <c r="N354" s="2">
        <v>0.94830000000000003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0.70989999999999998</v>
      </c>
      <c r="N355" s="2">
        <v>0.94750000000000001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0.70930000000000004</v>
      </c>
      <c r="N356" s="2">
        <v>0.94669999999999999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0.70860000000000001</v>
      </c>
      <c r="N357" s="2">
        <v>0.94589999999999996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0.70799999999999996</v>
      </c>
      <c r="N358" s="2">
        <v>0.94520000000000004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0.70740000000000003</v>
      </c>
      <c r="N359" s="2">
        <v>0.94440000000000002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0.70669999999999999</v>
      </c>
      <c r="N360" s="2">
        <v>0.94359999999999999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0.70609999999999995</v>
      </c>
      <c r="N361" s="2">
        <v>0.94289999999999996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0.70550000000000002</v>
      </c>
      <c r="N362" s="2">
        <v>0.94210000000000005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0.70479999999999998</v>
      </c>
      <c r="N363" s="2">
        <v>0.94140000000000001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0.70420000000000005</v>
      </c>
      <c r="N364" s="2">
        <v>0.94059999999999999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0.7036</v>
      </c>
      <c r="N365" s="2">
        <v>0.93989999999999996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0.70289999999999997</v>
      </c>
      <c r="N366" s="2">
        <v>0.93910000000000005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0.70230000000000004</v>
      </c>
      <c r="N367" s="2">
        <v>0.93840000000000001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0.70169999999999999</v>
      </c>
      <c r="N368" s="2">
        <v>0.93759999999999999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0.70109999999999995</v>
      </c>
      <c r="N369" s="2">
        <v>0.93689999999999996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0.70050000000000001</v>
      </c>
      <c r="N370" s="2">
        <v>0.93620000000000003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0.69989999999999997</v>
      </c>
      <c r="N371" s="2">
        <v>0.93540000000000001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0.69930000000000003</v>
      </c>
      <c r="N372" s="2">
        <v>0.93469999999999998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0.69869999999999999</v>
      </c>
      <c r="N373" s="2">
        <v>0.93400000000000005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0.69810000000000005</v>
      </c>
      <c r="N374" s="2">
        <v>0.93330000000000002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0.69750000000000001</v>
      </c>
      <c r="N375" s="2">
        <v>0.93259999999999998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0.69689999999999996</v>
      </c>
      <c r="N376" s="2">
        <v>0.93179999999999996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0.69630000000000003</v>
      </c>
      <c r="N377" s="2">
        <v>0.93110000000000004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0.69569999999999999</v>
      </c>
      <c r="N378" s="2">
        <v>0.9304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0.69510000000000005</v>
      </c>
      <c r="N379" s="2">
        <v>0.92969999999999997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0.69450000000000001</v>
      </c>
      <c r="N380" s="2">
        <v>0.92900000000000005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0.69389999999999996</v>
      </c>
      <c r="N381" s="2">
        <v>0.92830000000000001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0.69330000000000003</v>
      </c>
      <c r="N382" s="2">
        <v>0.92759999999999998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0.69269999999999998</v>
      </c>
      <c r="N383" s="2">
        <v>0.92689999999999995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0.69220000000000004</v>
      </c>
      <c r="N384" s="2">
        <v>0.92630000000000001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0.69159999999999999</v>
      </c>
      <c r="N385" s="2">
        <v>0.92559999999999998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0.69099999999999995</v>
      </c>
      <c r="N386" s="2">
        <v>0.92490000000000006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0.6905</v>
      </c>
      <c r="N387" s="2">
        <v>0.92420000000000002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0.68989999999999996</v>
      </c>
      <c r="N388" s="2">
        <v>0.92349999999999999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0.68930000000000002</v>
      </c>
      <c r="N389" s="2">
        <v>0.92290000000000005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0.68879999999999997</v>
      </c>
      <c r="N390" s="2">
        <v>0.92220000000000002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0.68820000000000003</v>
      </c>
      <c r="N391" s="2">
        <v>0.92149999999999999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0.68759999999999999</v>
      </c>
      <c r="N392" s="2">
        <v>0.92090000000000005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0.68710000000000004</v>
      </c>
      <c r="N393" s="2">
        <v>0.92020000000000002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0.6865</v>
      </c>
      <c r="N394" s="2">
        <v>0.91949999999999998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0.68600000000000005</v>
      </c>
      <c r="N395" s="2">
        <v>0.91890000000000005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0.68540000000000001</v>
      </c>
      <c r="N396" s="2">
        <v>0.91820000000000002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0.68489999999999995</v>
      </c>
      <c r="N397" s="2">
        <v>0.91759999999999997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0.68430000000000002</v>
      </c>
      <c r="N398" s="2">
        <v>0.91690000000000005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0.68379999999999996</v>
      </c>
      <c r="N399" s="2">
        <v>0.9163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0.68320000000000003</v>
      </c>
      <c r="N400" s="2">
        <v>0.91559999999999997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0.68269999999999997</v>
      </c>
      <c r="N401" s="2">
        <v>0.91500000000000004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0.68220000000000003</v>
      </c>
      <c r="N402" s="2">
        <v>0.91439999999999999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0.68159999999999998</v>
      </c>
      <c r="N403" s="2">
        <v>0.91369999999999996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0.68110000000000004</v>
      </c>
      <c r="N404" s="2">
        <v>0.91310000000000002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0.68059999999999998</v>
      </c>
      <c r="N405" s="2">
        <v>0.91249999999999998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0.68</v>
      </c>
      <c r="N406" s="2">
        <v>0.91190000000000004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0.67949999999999999</v>
      </c>
      <c r="N407" s="2">
        <v>0.91120000000000001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0.67900000000000005</v>
      </c>
      <c r="N408" s="2">
        <v>0.91059999999999997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0.67849999999999999</v>
      </c>
      <c r="N409" s="2">
        <v>0.91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0.67789999999999995</v>
      </c>
      <c r="N410" s="2">
        <v>0.90939999999999999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0.6774</v>
      </c>
      <c r="N411" s="2">
        <v>0.90880000000000005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0.67689999999999995</v>
      </c>
      <c r="N412" s="2">
        <v>0.90820000000000001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0.6764</v>
      </c>
      <c r="N413" s="2">
        <v>0.90759999999999996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0.67589999999999995</v>
      </c>
      <c r="N414" s="2">
        <v>0.90700000000000003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0.6754</v>
      </c>
      <c r="N415" s="2">
        <v>0.90639999999999998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0.67490000000000006</v>
      </c>
      <c r="N416" s="2">
        <v>0.90580000000000005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0.6744</v>
      </c>
      <c r="N417" s="2">
        <v>0.9052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0.67390000000000005</v>
      </c>
      <c r="N418" s="2">
        <v>0.90459999999999996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0.6734</v>
      </c>
      <c r="N419" s="2">
        <v>0.90400000000000003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0.67290000000000005</v>
      </c>
      <c r="N420" s="2">
        <v>0.90339999999999998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0.6724</v>
      </c>
      <c r="N421" s="2">
        <v>0.90280000000000005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0.67190000000000005</v>
      </c>
      <c r="N422" s="2">
        <v>0.90229999999999999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0.6714</v>
      </c>
      <c r="N423" s="2">
        <v>0.90169999999999995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0.67090000000000005</v>
      </c>
      <c r="N424" s="2">
        <v>0.90110000000000001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0.6704</v>
      </c>
      <c r="N425" s="2">
        <v>0.90049999999999997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0.66990000000000005</v>
      </c>
      <c r="N426" s="2">
        <v>0.9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0.6694</v>
      </c>
      <c r="N427" s="2">
        <v>0.89939999999999998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0.66890000000000005</v>
      </c>
      <c r="N428" s="2">
        <v>0.89880000000000004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0.66849999999999998</v>
      </c>
      <c r="N429" s="2">
        <v>0.89829999999999999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0.66800000000000004</v>
      </c>
      <c r="N430" s="2">
        <v>0.89770000000000005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0.66749999999999998</v>
      </c>
      <c r="N431" s="2">
        <v>0.8972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0.66700000000000004</v>
      </c>
      <c r="N432" s="2">
        <v>0.89659999999999995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0.66659999999999997</v>
      </c>
      <c r="N433" s="2">
        <v>0.89610000000000001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0.66610000000000003</v>
      </c>
      <c r="N434" s="2">
        <v>0.89549999999999996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0.66559999999999997</v>
      </c>
      <c r="N435" s="2">
        <v>0.89500000000000002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0.66510000000000002</v>
      </c>
      <c r="N436" s="2">
        <v>0.89439999999999997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0.66469999999999996</v>
      </c>
      <c r="N437" s="2">
        <v>0.89390000000000003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0.66420000000000001</v>
      </c>
      <c r="N438" s="2">
        <v>0.89329999999999998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0.66369999999999996</v>
      </c>
      <c r="N439" s="2">
        <v>0.89280000000000004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0.6633</v>
      </c>
      <c r="N440" s="2">
        <v>0.89229999999999998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0.66279999999999994</v>
      </c>
      <c r="N441" s="2">
        <v>0.89170000000000005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0.66239999999999999</v>
      </c>
      <c r="N442" s="2">
        <v>0.89119999999999999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0.66190000000000004</v>
      </c>
      <c r="N443" s="2">
        <v>0.89070000000000005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0.66149999999999998</v>
      </c>
      <c r="N444" s="2">
        <v>0.89019999999999999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0.66100000000000003</v>
      </c>
      <c r="N445" s="2">
        <v>0.88959999999999995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0.66059999999999997</v>
      </c>
      <c r="N446" s="2">
        <v>0.8891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0.66010000000000002</v>
      </c>
      <c r="N447" s="2">
        <v>0.88859999999999995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0.65969999999999995</v>
      </c>
      <c r="N448" s="2">
        <v>0.8881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0.65920000000000001</v>
      </c>
      <c r="N449" s="2">
        <v>0.88759999999999994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0.65880000000000005</v>
      </c>
      <c r="N450" s="2">
        <v>0.8871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0.6583</v>
      </c>
      <c r="N451" s="2">
        <v>0.88660000000000005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0.65790000000000004</v>
      </c>
      <c r="N452" s="2">
        <v>0.8861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0.65749999999999997</v>
      </c>
      <c r="N453" s="2">
        <v>0.88560000000000005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0.65700000000000003</v>
      </c>
      <c r="N454" s="2">
        <v>0.8851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0.65659999999999996</v>
      </c>
      <c r="N455" s="2">
        <v>0.88460000000000005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0.65620000000000001</v>
      </c>
      <c r="N456" s="2">
        <v>0.8841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0.65569999999999995</v>
      </c>
      <c r="N457" s="2">
        <v>0.88360000000000005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0.65529999999999999</v>
      </c>
      <c r="N458" s="2">
        <v>0.8831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0.65490000000000004</v>
      </c>
      <c r="N459" s="2">
        <v>0.88260000000000005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0.65449999999999997</v>
      </c>
      <c r="N460" s="2">
        <v>0.8821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0.65400000000000003</v>
      </c>
      <c r="N461" s="2">
        <v>0.88160000000000005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0.65359999999999996</v>
      </c>
      <c r="N462" s="2">
        <v>0.88109999999999999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0.6532</v>
      </c>
      <c r="N463" s="2">
        <v>0.88070000000000004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0.65280000000000005</v>
      </c>
      <c r="N464" s="2">
        <v>0.88019999999999998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0.65229999999999999</v>
      </c>
      <c r="N465" s="2">
        <v>0.87970000000000004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0.65190000000000003</v>
      </c>
      <c r="N466" s="2">
        <v>0.87919999999999998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0.65149999999999997</v>
      </c>
      <c r="N467" s="2">
        <v>0.87880000000000003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0.65110000000000001</v>
      </c>
      <c r="N468" s="2">
        <v>0.87829999999999997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0.65069999999999995</v>
      </c>
      <c r="N469" s="2">
        <v>0.87780000000000002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0.65029999999999999</v>
      </c>
      <c r="N470" s="2">
        <v>0.87739999999999996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0.64990000000000003</v>
      </c>
      <c r="N471" s="2">
        <v>0.87690000000000001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0.64949999999999997</v>
      </c>
      <c r="N472" s="2">
        <v>0.87649999999999995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0.64910000000000001</v>
      </c>
      <c r="N473" s="2">
        <v>0.876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0.64870000000000005</v>
      </c>
      <c r="N474" s="2">
        <v>0.87549999999999994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0.64829999999999999</v>
      </c>
      <c r="N475" s="2">
        <v>0.87509999999999999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0.64790000000000003</v>
      </c>
      <c r="N476" s="2">
        <v>0.87460000000000004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0.64749999999999996</v>
      </c>
      <c r="N477" s="2">
        <v>0.87419999999999998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0.64710000000000001</v>
      </c>
      <c r="N478" s="2">
        <v>0.87370000000000003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0.64670000000000005</v>
      </c>
      <c r="N479" s="2">
        <v>0.87329999999999997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0.64629999999999999</v>
      </c>
      <c r="N480" s="2">
        <v>0.87290000000000001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0.64590000000000003</v>
      </c>
      <c r="N481" s="2">
        <v>0.87239999999999995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0.64549999999999996</v>
      </c>
      <c r="N482" s="2">
        <v>0.872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0.64510000000000001</v>
      </c>
      <c r="N483" s="2">
        <v>0.87160000000000004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0.64470000000000005</v>
      </c>
      <c r="N484" s="2">
        <v>0.87109999999999999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0.64439999999999997</v>
      </c>
      <c r="N485" s="2">
        <v>0.87070000000000003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0.64400000000000002</v>
      </c>
      <c r="N486" s="2">
        <v>0.87029999999999996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0.64359999999999995</v>
      </c>
      <c r="N487" s="2">
        <v>0.86980000000000002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0.64319999999999999</v>
      </c>
      <c r="N488" s="2">
        <v>0.86939999999999995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0.64280000000000004</v>
      </c>
      <c r="N489" s="2">
        <v>0.86899999999999999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0.64239999999999997</v>
      </c>
      <c r="N490" s="2">
        <v>0.86860000000000004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0.6421</v>
      </c>
      <c r="N491" s="2">
        <v>0.86809999999999998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0.64170000000000005</v>
      </c>
      <c r="N492" s="2">
        <v>0.86770000000000003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0.64129999999999998</v>
      </c>
      <c r="N493" s="2">
        <v>0.86729999999999996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0.64100000000000001</v>
      </c>
      <c r="N494" s="2">
        <v>0.8669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0.64059999999999995</v>
      </c>
      <c r="N495" s="2">
        <v>0.86650000000000005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0.64019999999999999</v>
      </c>
      <c r="N496" s="2">
        <v>0.86609999999999998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0.63980000000000004</v>
      </c>
      <c r="N497" s="2">
        <v>0.86570000000000003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0.63949999999999996</v>
      </c>
      <c r="N498" s="2">
        <v>0.86529999999999996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0.6391</v>
      </c>
      <c r="N499" s="2">
        <v>0.8649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0.63880000000000003</v>
      </c>
      <c r="N500" s="2">
        <v>0.86450000000000005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0.63839999999999997</v>
      </c>
      <c r="N501" s="2">
        <v>0.86409999999999998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0.63800000000000001</v>
      </c>
      <c r="N502" s="2">
        <v>0.86370000000000002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0.63770000000000004</v>
      </c>
      <c r="N503" s="2">
        <v>0.86329999999999996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0.63729999999999998</v>
      </c>
      <c r="N504" s="2">
        <v>0.8629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0.63700000000000001</v>
      </c>
      <c r="N505" s="2">
        <v>0.86250000000000004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0.63660000000000005</v>
      </c>
      <c r="N506" s="2">
        <v>0.86209999999999998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0.63629999999999998</v>
      </c>
      <c r="N507" s="2">
        <v>0.86170000000000002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0.63590000000000002</v>
      </c>
      <c r="N508" s="2">
        <v>0.86129999999999995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0.63560000000000005</v>
      </c>
      <c r="N509" s="2">
        <v>0.8609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0.63519999999999999</v>
      </c>
      <c r="N510" s="2">
        <v>0.86060000000000003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0.63490000000000002</v>
      </c>
      <c r="N511" s="2">
        <v>0.86019999999999996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0.63449999999999995</v>
      </c>
      <c r="N512" s="2">
        <v>0.85980000000000001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0.63419999999999999</v>
      </c>
      <c r="N513" s="2">
        <v>0.85940000000000005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0.63380000000000003</v>
      </c>
      <c r="N514" s="2">
        <v>0.85899999999999999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0.63349999999999995</v>
      </c>
      <c r="N515" s="2">
        <v>0.85870000000000002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0.6331</v>
      </c>
      <c r="N516" s="2">
        <v>0.85829999999999995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0.63280000000000003</v>
      </c>
      <c r="N517" s="2">
        <v>0.8579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0.63249999999999995</v>
      </c>
      <c r="N518" s="2">
        <v>0.85760000000000003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0.6321</v>
      </c>
      <c r="N519" s="2">
        <v>0.85719999999999996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0.63180000000000003</v>
      </c>
      <c r="N520" s="2">
        <v>0.85680000000000001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0.63149999999999995</v>
      </c>
      <c r="N521" s="2">
        <v>0.85650000000000004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0.63109999999999999</v>
      </c>
      <c r="N522" s="2">
        <v>0.85609999999999997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0.63080000000000003</v>
      </c>
      <c r="N523" s="2">
        <v>0.85580000000000001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0.63049999999999995</v>
      </c>
      <c r="N524" s="2">
        <v>0.85540000000000005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0.63009999999999999</v>
      </c>
      <c r="N525" s="2">
        <v>0.85499999999999998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0.62980000000000003</v>
      </c>
      <c r="N526" s="2">
        <v>0.85470000000000002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0.62949999999999995</v>
      </c>
      <c r="N527" s="2">
        <v>0.85429999999999995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0.62919999999999998</v>
      </c>
      <c r="N528" s="2">
        <v>0.85399999999999998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0.62880000000000003</v>
      </c>
      <c r="N529" s="2">
        <v>0.85360000000000003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0.62849999999999995</v>
      </c>
      <c r="N530" s="2">
        <v>0.85329999999999995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0.62819999999999998</v>
      </c>
      <c r="N531" s="2">
        <v>0.85299999999999998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0.62790000000000001</v>
      </c>
      <c r="N532" s="2">
        <v>0.85260000000000002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0.62760000000000005</v>
      </c>
      <c r="N533" s="2">
        <v>0.85229999999999995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0.62719999999999998</v>
      </c>
      <c r="N534" s="2">
        <v>0.85189999999999999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0.62690000000000001</v>
      </c>
      <c r="N535" s="2">
        <v>0.85160000000000002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0.62660000000000005</v>
      </c>
      <c r="N536" s="2">
        <v>0.85129999999999995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0.62629999999999997</v>
      </c>
      <c r="N537" s="2">
        <v>0.85089999999999999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0.626</v>
      </c>
      <c r="N538" s="2">
        <v>0.85060000000000002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0.62570000000000003</v>
      </c>
      <c r="N539" s="2">
        <v>0.85029999999999994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0.62539999999999996</v>
      </c>
      <c r="N540" s="2">
        <v>0.84989999999999999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0.625</v>
      </c>
      <c r="N541" s="2">
        <v>0.84960000000000002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0.62470000000000003</v>
      </c>
      <c r="N542" s="2">
        <v>0.84930000000000005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0.62439999999999996</v>
      </c>
      <c r="N543" s="2">
        <v>0.84889999999999999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0.62409999999999999</v>
      </c>
      <c r="N544" s="2">
        <v>0.84860000000000002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0.62380000000000002</v>
      </c>
      <c r="N545" s="2">
        <v>0.84830000000000005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0.62350000000000005</v>
      </c>
      <c r="N546" s="2">
        <v>0.84799999999999998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0.62319999999999998</v>
      </c>
      <c r="N547" s="2">
        <v>0.84770000000000001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0.62290000000000001</v>
      </c>
      <c r="N548" s="2">
        <v>0.84730000000000005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0.62260000000000004</v>
      </c>
      <c r="N549" s="2">
        <v>0.84699999999999998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0.62229999999999996</v>
      </c>
      <c r="N550" s="2">
        <v>0.84670000000000001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0.622</v>
      </c>
      <c r="N551" s="2">
        <v>0.84640000000000004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0.62170000000000003</v>
      </c>
      <c r="N552" s="2">
        <v>0.84609999999999996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0.62139999999999995</v>
      </c>
      <c r="N553" s="2">
        <v>0.8458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0.62109999999999999</v>
      </c>
      <c r="N554" s="2">
        <v>0.84550000000000003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0.62090000000000001</v>
      </c>
      <c r="N555" s="2">
        <v>0.84519999999999995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0.62060000000000004</v>
      </c>
      <c r="N556" s="2">
        <v>0.84489999999999998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0.62029999999999996</v>
      </c>
      <c r="N557" s="2">
        <v>0.84460000000000002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0.62</v>
      </c>
      <c r="N558" s="2">
        <v>0.84430000000000005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0.61970000000000003</v>
      </c>
      <c r="N559" s="2">
        <v>0.84399999999999997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0.61939999999999995</v>
      </c>
      <c r="N560" s="2">
        <v>0.84370000000000001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0.61909999999999998</v>
      </c>
      <c r="N561" s="2">
        <v>0.84340000000000004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0.61880000000000002</v>
      </c>
      <c r="N562" s="2">
        <v>0.84309999999999996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0.61860000000000004</v>
      </c>
      <c r="N563" s="2">
        <v>0.84279999999999999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0.61829999999999996</v>
      </c>
      <c r="N564" s="2">
        <v>0.84250000000000003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0.61799999999999999</v>
      </c>
      <c r="N565" s="2">
        <v>0.84219999999999995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0.61770000000000003</v>
      </c>
      <c r="N566" s="2">
        <v>0.84189999999999998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0.61739999999999995</v>
      </c>
      <c r="N567" s="2">
        <v>0.84160000000000001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0.61719999999999997</v>
      </c>
      <c r="N568" s="2">
        <v>0.84130000000000005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0.6169</v>
      </c>
      <c r="N569" s="2">
        <v>0.84099999999999997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0.61660000000000004</v>
      </c>
      <c r="N570" s="2">
        <v>0.8407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0.61629999999999996</v>
      </c>
      <c r="N571" s="2">
        <v>0.84050000000000002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0.61609999999999998</v>
      </c>
      <c r="N572" s="2">
        <v>0.84019999999999995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0.61580000000000001</v>
      </c>
      <c r="N573" s="2">
        <v>0.83989999999999998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0.61550000000000005</v>
      </c>
      <c r="N574" s="2">
        <v>0.83960000000000001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0.61519999999999997</v>
      </c>
      <c r="N575" s="2">
        <v>0.83930000000000005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0.61499999999999999</v>
      </c>
      <c r="N576" s="2">
        <v>0.83909999999999996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0.61470000000000002</v>
      </c>
      <c r="N577" s="2">
        <v>0.83879999999999999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0.61439999999999995</v>
      </c>
      <c r="N578" s="2">
        <v>0.83850000000000002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0.61419999999999997</v>
      </c>
      <c r="N579" s="2">
        <v>0.83819999999999995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0.6139</v>
      </c>
      <c r="N580" s="2">
        <v>0.83799999999999997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0.61360000000000003</v>
      </c>
      <c r="N581" s="2">
        <v>0.8377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0.61339999999999995</v>
      </c>
      <c r="N582" s="2">
        <v>0.83740000000000003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0.61309999999999998</v>
      </c>
      <c r="N583" s="2">
        <v>0.83720000000000006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0.6129</v>
      </c>
      <c r="N584" s="2">
        <v>0.83689999999999998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0.61260000000000003</v>
      </c>
      <c r="N585" s="2">
        <v>0.83660000000000001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0.61229999999999996</v>
      </c>
      <c r="N586" s="2">
        <v>0.83640000000000003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0.61209999999999998</v>
      </c>
      <c r="N587" s="2">
        <v>0.83609999999999995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0.61180000000000001</v>
      </c>
      <c r="N588" s="2">
        <v>0.83589999999999998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0.61160000000000003</v>
      </c>
      <c r="N589" s="2">
        <v>0.83560000000000001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0.61129999999999995</v>
      </c>
      <c r="N590" s="2">
        <v>0.83530000000000004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0.61109999999999998</v>
      </c>
      <c r="N591" s="2">
        <v>0.83509999999999995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0.61080000000000001</v>
      </c>
      <c r="N592" s="2">
        <v>0.83479999999999999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0.61060000000000003</v>
      </c>
      <c r="N593" s="2">
        <v>0.83460000000000001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0.61029999999999995</v>
      </c>
      <c r="N594" s="2">
        <v>0.83430000000000004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0.61009999999999998</v>
      </c>
      <c r="N595" s="2">
        <v>0.83409999999999995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0.60980000000000001</v>
      </c>
      <c r="N596" s="2">
        <v>0.83379999999999999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0.60960000000000003</v>
      </c>
      <c r="N597" s="2">
        <v>0.83360000000000001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0.60929999999999995</v>
      </c>
      <c r="N598" s="2">
        <v>0.83330000000000004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0.60909999999999997</v>
      </c>
      <c r="N599" s="2">
        <v>0.83309999999999995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0.60880000000000001</v>
      </c>
      <c r="N600" s="2">
        <v>0.83279999999999998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0.60860000000000003</v>
      </c>
      <c r="N601" s="2">
        <v>0.83260000000000001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0.60829999999999995</v>
      </c>
      <c r="N602" s="2">
        <v>0.83230000000000004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0.60809999999999997</v>
      </c>
      <c r="N603" s="2">
        <v>0.83209999999999995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0.6079</v>
      </c>
      <c r="N604" s="2">
        <v>0.83189999999999997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0.60760000000000003</v>
      </c>
      <c r="N605" s="2">
        <v>0.83160000000000001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0.60740000000000005</v>
      </c>
      <c r="N606" s="2">
        <v>0.83140000000000003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0.60709999999999997</v>
      </c>
      <c r="N607" s="2">
        <v>0.83109999999999995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0.6069</v>
      </c>
      <c r="N608" s="2">
        <v>0.83089999999999997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0.60670000000000002</v>
      </c>
      <c r="N609" s="2">
        <v>0.83069999999999999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0.60640000000000005</v>
      </c>
      <c r="N610" s="2">
        <v>0.83040000000000003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0.60619999999999996</v>
      </c>
      <c r="N611" s="2">
        <v>0.83020000000000005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0.60599999999999998</v>
      </c>
      <c r="N612" s="2">
        <v>0.83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0.60570000000000002</v>
      </c>
      <c r="N613" s="2">
        <v>0.82969999999999999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0.60550000000000004</v>
      </c>
      <c r="N614" s="2">
        <v>0.82950000000000002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0.60529999999999995</v>
      </c>
      <c r="N615" s="2">
        <v>0.82930000000000004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0.60499999999999998</v>
      </c>
      <c r="N616" s="2">
        <v>0.82909999999999995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0.6048</v>
      </c>
      <c r="N617" s="2">
        <v>0.82879999999999998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0.60460000000000003</v>
      </c>
      <c r="N618" s="2">
        <v>0.8286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0.60440000000000005</v>
      </c>
      <c r="N619" s="2">
        <v>0.82840000000000003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0.60409999999999997</v>
      </c>
      <c r="N620" s="2">
        <v>0.82820000000000005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0.60389999999999999</v>
      </c>
      <c r="N621" s="2">
        <v>0.82789999999999997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0.60370000000000001</v>
      </c>
      <c r="N622" s="2">
        <v>0.82769999999999999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0.60350000000000004</v>
      </c>
      <c r="N623" s="2">
        <v>0.82750000000000001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0.60319999999999996</v>
      </c>
      <c r="N624" s="2">
        <v>0.82730000000000004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0.60299999999999998</v>
      </c>
      <c r="N625" s="2">
        <v>0.82709999999999995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0.6028</v>
      </c>
      <c r="N626" s="2">
        <v>0.82679999999999998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0.60260000000000002</v>
      </c>
      <c r="N627" s="2">
        <v>0.8266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0.60240000000000005</v>
      </c>
      <c r="N628" s="2">
        <v>0.82640000000000002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0.60209999999999997</v>
      </c>
      <c r="N629" s="2">
        <v>0.82620000000000005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0.60189999999999999</v>
      </c>
      <c r="N630" s="2">
        <v>0.82599999999999996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0.60170000000000001</v>
      </c>
      <c r="N631" s="2">
        <v>0.82579999999999998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0.60150000000000003</v>
      </c>
      <c r="N632" s="2">
        <v>0.8256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0.60129999999999995</v>
      </c>
      <c r="N633" s="2">
        <v>0.82530000000000003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0.60109999999999997</v>
      </c>
      <c r="N634" s="2">
        <v>0.82509999999999994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0.60089999999999999</v>
      </c>
      <c r="N635" s="2">
        <v>0.82489999999999997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0.60060000000000002</v>
      </c>
      <c r="N636" s="2">
        <v>0.82469999999999999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0.60040000000000004</v>
      </c>
      <c r="N637" s="2">
        <v>0.82450000000000001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0.60019999999999996</v>
      </c>
      <c r="N638" s="2">
        <v>0.82430000000000003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0.6</v>
      </c>
      <c r="N639" s="2">
        <v>0.82410000000000005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0.5998</v>
      </c>
      <c r="N640" s="2">
        <v>0.82389999999999997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0.59960000000000002</v>
      </c>
      <c r="N641" s="2">
        <v>0.82369999999999999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0.59940000000000004</v>
      </c>
      <c r="N642" s="2">
        <v>0.82350000000000001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0.59919999999999995</v>
      </c>
      <c r="N643" s="2">
        <v>0.82330000000000003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0.59899999999999998</v>
      </c>
      <c r="N644" s="2">
        <v>0.82310000000000005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0.5988</v>
      </c>
      <c r="N645" s="2">
        <v>0.82289999999999996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0.59860000000000002</v>
      </c>
      <c r="N646" s="2">
        <v>0.82269999999999999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0.59840000000000004</v>
      </c>
      <c r="N647" s="2">
        <v>0.82250000000000001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0.59819999999999995</v>
      </c>
      <c r="N648" s="2">
        <v>0.82230000000000003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0.59799999999999998</v>
      </c>
      <c r="N649" s="2">
        <v>0.82210000000000005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0.5978</v>
      </c>
      <c r="N650" s="2">
        <v>0.82189999999999996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0.59760000000000002</v>
      </c>
      <c r="N651" s="2">
        <v>0.82169999999999999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0.59740000000000004</v>
      </c>
      <c r="N652" s="2">
        <v>0.82150000000000001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0.59719999999999995</v>
      </c>
      <c r="N653" s="2">
        <v>0.82140000000000002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0.59699999999999998</v>
      </c>
      <c r="N654" s="2">
        <v>0.82120000000000004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0.5968</v>
      </c>
      <c r="N655" s="2">
        <v>0.82099999999999995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0.59660000000000002</v>
      </c>
      <c r="N656" s="2">
        <v>0.82079999999999997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0.59640000000000004</v>
      </c>
      <c r="N657" s="2">
        <v>0.8206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0.59619999999999995</v>
      </c>
      <c r="N658" s="2">
        <v>0.82040000000000002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0.59599999999999997</v>
      </c>
      <c r="N659" s="2">
        <v>0.82020000000000004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0.5958</v>
      </c>
      <c r="N660" s="2">
        <v>0.82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0.59560000000000002</v>
      </c>
      <c r="N661" s="2">
        <v>0.81979999999999997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0.59540000000000004</v>
      </c>
      <c r="N662" s="2">
        <v>0.81969999999999998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0.59519999999999995</v>
      </c>
      <c r="N663" s="2">
        <v>0.81950000000000001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0.59499999999999997</v>
      </c>
      <c r="N664" s="2">
        <v>0.81930000000000003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0.5948</v>
      </c>
      <c r="N665" s="2">
        <v>0.81910000000000005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0.59460000000000002</v>
      </c>
      <c r="N666" s="2">
        <v>0.81889999999999996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0.59450000000000003</v>
      </c>
      <c r="N667" s="2">
        <v>0.81879999999999997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0.59430000000000005</v>
      </c>
      <c r="N668" s="2">
        <v>0.81859999999999999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0.59409999999999996</v>
      </c>
      <c r="N669" s="2">
        <v>0.81840000000000002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0.59389999999999998</v>
      </c>
      <c r="N670" s="2">
        <v>0.81820000000000004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0.59370000000000001</v>
      </c>
      <c r="N671" s="2">
        <v>0.81799999999999995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0.59350000000000003</v>
      </c>
      <c r="N672" s="2">
        <v>0.81789999999999996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0.59330000000000005</v>
      </c>
      <c r="N673" s="2">
        <v>0.81769999999999998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0.59319999999999995</v>
      </c>
      <c r="N674" s="2">
        <v>0.8175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0.59299999999999997</v>
      </c>
      <c r="N675" s="2">
        <v>0.81730000000000003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0.59279999999999999</v>
      </c>
      <c r="N676" s="2">
        <v>0.81720000000000004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0.59260000000000002</v>
      </c>
      <c r="N677" s="2">
        <v>0.81699999999999995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0.59240000000000004</v>
      </c>
      <c r="N678" s="2">
        <v>0.81679999999999997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0.59230000000000005</v>
      </c>
      <c r="N679" s="2">
        <v>0.81669999999999998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0.59209999999999996</v>
      </c>
      <c r="N680" s="2">
        <v>0.8165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0.59189999999999998</v>
      </c>
      <c r="N681" s="2">
        <v>0.81630000000000003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0.5917</v>
      </c>
      <c r="N682" s="2">
        <v>0.81610000000000005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0.59160000000000001</v>
      </c>
      <c r="N683" s="2">
        <v>0.81599999999999995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0.59140000000000004</v>
      </c>
      <c r="N684" s="2">
        <v>0.81579999999999997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0.59119999999999995</v>
      </c>
      <c r="N685" s="2">
        <v>0.81559999999999999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0.59099999999999997</v>
      </c>
      <c r="N686" s="2">
        <v>0.8155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0.59089999999999998</v>
      </c>
      <c r="N687" s="2">
        <v>0.81530000000000002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0.5907</v>
      </c>
      <c r="N688" s="2">
        <v>0.81520000000000004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0.59050000000000002</v>
      </c>
      <c r="N689" s="2">
        <v>0.81499999999999995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0.59030000000000005</v>
      </c>
      <c r="N690" s="2">
        <v>0.81479999999999997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0.59019999999999995</v>
      </c>
      <c r="N691" s="2">
        <v>0.81469999999999998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0.59</v>
      </c>
      <c r="N692" s="2">
        <v>0.8145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0.58979999999999999</v>
      </c>
      <c r="N693" s="2">
        <v>0.81430000000000002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0.5897</v>
      </c>
      <c r="N694" s="2">
        <v>0.81420000000000003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0.58950000000000002</v>
      </c>
      <c r="N695" s="2">
        <v>0.81399999999999995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0.58930000000000005</v>
      </c>
      <c r="N696" s="2">
        <v>0.81389999999999996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0.58919999999999995</v>
      </c>
      <c r="N697" s="2">
        <v>0.81369999999999998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0.58899999999999997</v>
      </c>
      <c r="N698" s="2">
        <v>0.8135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0.58879999999999999</v>
      </c>
      <c r="N699" s="2">
        <v>0.81340000000000001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0.5887</v>
      </c>
      <c r="N700" s="2">
        <v>0.81320000000000003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0.58850000000000002</v>
      </c>
      <c r="N701" s="2">
        <v>0.81310000000000004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0.58830000000000005</v>
      </c>
      <c r="N702" s="2">
        <v>0.81289999999999996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0.58819999999999995</v>
      </c>
      <c r="N703" s="2">
        <v>0.81279999999999997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0.58799999999999997</v>
      </c>
      <c r="N704" s="2">
        <v>0.81259999999999999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0.58779999999999999</v>
      </c>
      <c r="N705" s="2">
        <v>0.81240000000000001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0.5877</v>
      </c>
      <c r="N706" s="2">
        <v>0.81230000000000002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0.58750000000000002</v>
      </c>
      <c r="N707" s="2">
        <v>0.81210000000000004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0.58740000000000003</v>
      </c>
      <c r="N708" s="2">
        <v>0.81200000000000006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0.58720000000000006</v>
      </c>
      <c r="N709" s="2">
        <v>0.81179999999999997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0.58699999999999997</v>
      </c>
      <c r="N710" s="2">
        <v>0.81169999999999998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0.58689999999999998</v>
      </c>
      <c r="N711" s="2">
        <v>0.8115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0.5867</v>
      </c>
      <c r="N712" s="2">
        <v>0.81140000000000001</v>
      </c>
      <c r="O712" s="2">
        <v>0.53520000000000001</v>
      </c>
      <c r="P712" s="12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0.58660000000000001</v>
      </c>
      <c r="N713" s="2">
        <v>0.81120000000000003</v>
      </c>
      <c r="O713" s="2">
        <v>0.53510000000000002</v>
      </c>
      <c r="P713" s="12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0.58640000000000003</v>
      </c>
      <c r="N714" s="2">
        <v>0.81110000000000004</v>
      </c>
      <c r="O714" s="2">
        <v>0.53500000000000003</v>
      </c>
      <c r="P714" s="12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0.58630000000000004</v>
      </c>
      <c r="N715" s="2">
        <v>0.81089999999999995</v>
      </c>
      <c r="O715" s="2">
        <v>0.53490000000000004</v>
      </c>
      <c r="P715" s="12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0.58609999999999995</v>
      </c>
      <c r="N716" s="2">
        <v>0.81079999999999997</v>
      </c>
      <c r="O716" s="2">
        <v>0.53480000000000005</v>
      </c>
      <c r="P716" s="12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0.58599999999999997</v>
      </c>
      <c r="N717" s="2">
        <v>0.81059999999999999</v>
      </c>
      <c r="O717" s="2">
        <v>0.53469999999999995</v>
      </c>
      <c r="P717" s="12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0.58579999999999999</v>
      </c>
      <c r="N718" s="2">
        <v>0.8105</v>
      </c>
      <c r="O718" s="2">
        <v>0.53459999999999996</v>
      </c>
      <c r="P718" s="12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0.58560000000000001</v>
      </c>
      <c r="N719" s="2">
        <v>0.81030000000000002</v>
      </c>
      <c r="O719" s="2">
        <v>0.53449999999999998</v>
      </c>
      <c r="P719" s="12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0.58550000000000002</v>
      </c>
      <c r="N720" s="2">
        <v>0.81020000000000003</v>
      </c>
      <c r="O720" s="2">
        <v>0.53539999999999999</v>
      </c>
      <c r="P720" s="12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0.58530000000000004</v>
      </c>
      <c r="N721" s="2">
        <v>0.81010000000000004</v>
      </c>
      <c r="O721" s="2">
        <v>0.53420000000000001</v>
      </c>
      <c r="P721" s="12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0.58520000000000005</v>
      </c>
      <c r="N722" s="2">
        <v>0.80989999999999995</v>
      </c>
      <c r="O722" s="2">
        <v>0.53410000000000002</v>
      </c>
      <c r="P722" s="12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0.58499999999999996</v>
      </c>
      <c r="N723" s="2">
        <v>0.80979999999999996</v>
      </c>
      <c r="O723" s="2">
        <v>0.53400000000000003</v>
      </c>
      <c r="P723" s="12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0.58489999999999998</v>
      </c>
      <c r="N724" s="2">
        <v>0.80959999999999999</v>
      </c>
      <c r="O724" s="2">
        <v>0.53390000000000004</v>
      </c>
      <c r="P724" s="12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0.5847</v>
      </c>
      <c r="N725" s="2">
        <v>0.8095</v>
      </c>
      <c r="O725" s="2">
        <v>0.53380000000000005</v>
      </c>
      <c r="P725" s="12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0.58460000000000001</v>
      </c>
      <c r="N726" s="2">
        <v>0.80930000000000002</v>
      </c>
      <c r="O726" s="2">
        <v>0.53369999999999995</v>
      </c>
      <c r="P726" s="12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0.58440000000000003</v>
      </c>
      <c r="N727" s="2">
        <v>0.80920000000000003</v>
      </c>
      <c r="O727" s="2">
        <v>0.53359999999999996</v>
      </c>
      <c r="P727" s="12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0.58430000000000004</v>
      </c>
      <c r="N728" s="2">
        <v>0.80900000000000005</v>
      </c>
      <c r="O728" s="2">
        <v>0.53349999999999997</v>
      </c>
      <c r="P728" s="12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0.58409999999999995</v>
      </c>
      <c r="N729" s="2">
        <v>0.80889999999999995</v>
      </c>
      <c r="O729" s="2">
        <v>0.53339999999999999</v>
      </c>
      <c r="P729" s="12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0.58399999999999996</v>
      </c>
      <c r="N730" s="2">
        <v>0.80879999999999996</v>
      </c>
      <c r="O730" s="2">
        <v>0.5343</v>
      </c>
      <c r="P730" s="12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0.58389999999999997</v>
      </c>
      <c r="N731" s="2">
        <v>0.80859999999999999</v>
      </c>
      <c r="O731" s="2">
        <v>0.53320000000000001</v>
      </c>
      <c r="P731" s="12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0.5837</v>
      </c>
      <c r="N732" s="2">
        <v>0.8085</v>
      </c>
      <c r="O732" s="2">
        <v>0.53310000000000002</v>
      </c>
      <c r="P732" s="12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0.58360000000000001</v>
      </c>
      <c r="N733" s="2">
        <v>0.80830000000000002</v>
      </c>
      <c r="O733" s="2">
        <v>0.53300000000000003</v>
      </c>
      <c r="P733" s="12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0.58340000000000003</v>
      </c>
      <c r="N734" s="2">
        <v>0.80820000000000003</v>
      </c>
      <c r="O734" s="2">
        <v>0.53290000000000004</v>
      </c>
      <c r="P734" s="12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0.58330000000000004</v>
      </c>
      <c r="N735" s="2">
        <v>0.80810000000000004</v>
      </c>
      <c r="O735" s="2">
        <v>0.53280000000000005</v>
      </c>
      <c r="P735" s="12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0.58309999999999995</v>
      </c>
      <c r="N736" s="2">
        <v>0.80789999999999995</v>
      </c>
      <c r="O736" s="2">
        <v>0.53280000000000005</v>
      </c>
      <c r="P736" s="12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0.58299999999999996</v>
      </c>
      <c r="N737" s="2">
        <v>0.80779999999999996</v>
      </c>
      <c r="O737" s="2">
        <v>0.53269999999999995</v>
      </c>
      <c r="P737" s="12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0.58279999999999998</v>
      </c>
      <c r="N738" s="2">
        <v>0.80769999999999997</v>
      </c>
      <c r="O738" s="2">
        <v>0.53259999999999996</v>
      </c>
      <c r="P738" s="12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0.5827</v>
      </c>
      <c r="N739" s="2">
        <v>0.8075</v>
      </c>
      <c r="O739" s="2">
        <v>0.53249999999999997</v>
      </c>
      <c r="P739" s="12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0.58260000000000001</v>
      </c>
      <c r="N740" s="2">
        <v>0.80740000000000001</v>
      </c>
      <c r="O740" s="2">
        <v>0.5333</v>
      </c>
      <c r="P740" s="12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0.58240000000000003</v>
      </c>
      <c r="N741" s="2">
        <v>0.80720000000000003</v>
      </c>
      <c r="O741" s="2">
        <v>0.5323</v>
      </c>
      <c r="P741" s="12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0.58230000000000004</v>
      </c>
      <c r="N742" s="2">
        <v>0.80710000000000004</v>
      </c>
      <c r="O742" s="2">
        <v>0.53220000000000001</v>
      </c>
      <c r="P742" s="12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0.58209999999999995</v>
      </c>
      <c r="N743" s="2">
        <v>0.80700000000000005</v>
      </c>
      <c r="O743" s="2">
        <v>0.53210000000000002</v>
      </c>
      <c r="P743" s="12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0.58199999999999996</v>
      </c>
      <c r="N744" s="2">
        <v>0.80679999999999996</v>
      </c>
      <c r="O744" s="2">
        <v>0.53200000000000003</v>
      </c>
      <c r="P744" s="12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0.58189999999999997</v>
      </c>
      <c r="N745" s="2">
        <v>0.80669999999999997</v>
      </c>
      <c r="O745" s="2">
        <v>0.53190000000000004</v>
      </c>
      <c r="P745" s="12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0.58169999999999999</v>
      </c>
      <c r="N746" s="2">
        <v>0.80659999999999998</v>
      </c>
      <c r="O746" s="2">
        <v>0.53180000000000005</v>
      </c>
      <c r="P746" s="12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0.58160000000000001</v>
      </c>
      <c r="N747" s="2">
        <v>0.80640000000000001</v>
      </c>
      <c r="O747" s="2">
        <v>0.53169999999999995</v>
      </c>
      <c r="P747" s="12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0.58150000000000002</v>
      </c>
      <c r="N748" s="2">
        <v>0.80630000000000002</v>
      </c>
      <c r="O748" s="2">
        <v>0.53159999999999996</v>
      </c>
      <c r="P748" s="12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0.58130000000000004</v>
      </c>
      <c r="N749" s="2">
        <v>0.80620000000000003</v>
      </c>
      <c r="O749" s="2">
        <v>0.53159999999999996</v>
      </c>
      <c r="P749" s="12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0.58120000000000005</v>
      </c>
      <c r="N750" s="2">
        <v>0.80600000000000005</v>
      </c>
      <c r="O750" s="2">
        <v>0.53239999999999998</v>
      </c>
      <c r="P750" s="12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0.58109999999999995</v>
      </c>
      <c r="N751" s="2">
        <v>0.80589999999999995</v>
      </c>
      <c r="O751" s="2">
        <v>0.53139999999999998</v>
      </c>
      <c r="P751" s="12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0.58089999999999997</v>
      </c>
      <c r="N752" s="2">
        <v>0.80579999999999996</v>
      </c>
      <c r="O752" s="2">
        <v>0.53129999999999999</v>
      </c>
      <c r="P752" s="12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0.58079999999999998</v>
      </c>
      <c r="N753" s="2">
        <v>0.80559999999999998</v>
      </c>
      <c r="O753" s="2">
        <v>0.53120000000000001</v>
      </c>
      <c r="P753" s="12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0.5806</v>
      </c>
      <c r="N754" s="2">
        <v>0.80549999999999999</v>
      </c>
      <c r="O754" s="2">
        <v>0.53110000000000002</v>
      </c>
      <c r="P754" s="12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0.58050000000000002</v>
      </c>
      <c r="N755" s="2">
        <v>0.8054</v>
      </c>
      <c r="O755" s="2">
        <v>0.53100000000000003</v>
      </c>
      <c r="P755" s="12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0.58040000000000003</v>
      </c>
      <c r="N756" s="2">
        <v>0.80520000000000003</v>
      </c>
      <c r="O756" s="2">
        <v>0.53090000000000004</v>
      </c>
      <c r="P756" s="12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0.58030000000000004</v>
      </c>
      <c r="N757" s="2">
        <v>0.80510000000000004</v>
      </c>
      <c r="O757" s="2">
        <v>0.53090000000000004</v>
      </c>
      <c r="P757" s="12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0.58009999999999995</v>
      </c>
      <c r="N758" s="2">
        <v>0.80500000000000005</v>
      </c>
      <c r="O758" s="2">
        <v>0.53080000000000005</v>
      </c>
      <c r="P758" s="12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0.57999999999999996</v>
      </c>
      <c r="N759" s="2">
        <v>0.80489999999999995</v>
      </c>
      <c r="O759" s="2">
        <v>0.53069999999999995</v>
      </c>
      <c r="P759" s="12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0.57989999999999997</v>
      </c>
      <c r="N760" s="2">
        <v>0.80469999999999997</v>
      </c>
      <c r="O760" s="2">
        <v>0.53149999999999997</v>
      </c>
      <c r="P760" s="12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0.57969999999999999</v>
      </c>
      <c r="N761" s="2">
        <v>0.80459999999999998</v>
      </c>
      <c r="O761" s="2">
        <v>0.53049999999999997</v>
      </c>
      <c r="P761" s="12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0.5796</v>
      </c>
      <c r="N762" s="2">
        <v>0.80449999999999999</v>
      </c>
      <c r="O762" s="2">
        <v>0.53039999999999998</v>
      </c>
      <c r="P762" s="12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0.57950000000000002</v>
      </c>
      <c r="N763" s="2">
        <v>0.80430000000000001</v>
      </c>
      <c r="O763" s="2">
        <v>0.53029999999999999</v>
      </c>
      <c r="P763" s="12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0.57930000000000004</v>
      </c>
      <c r="N764" s="2">
        <v>0.80420000000000003</v>
      </c>
      <c r="O764" s="2">
        <v>0.5302</v>
      </c>
      <c r="P764" s="12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0.57920000000000005</v>
      </c>
      <c r="N765" s="2">
        <v>0.80410000000000004</v>
      </c>
      <c r="O765" s="2">
        <v>0.5302</v>
      </c>
      <c r="P765" s="12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0.57909999999999995</v>
      </c>
      <c r="N766" s="2">
        <v>0.80400000000000005</v>
      </c>
      <c r="O766" s="2">
        <v>0.53010000000000002</v>
      </c>
      <c r="P766" s="12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0.57899999999999996</v>
      </c>
      <c r="N767" s="2">
        <v>0.80379999999999996</v>
      </c>
      <c r="O767" s="2">
        <v>0.53</v>
      </c>
      <c r="P767" s="12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0.57879999999999998</v>
      </c>
      <c r="N768" s="2">
        <v>0.80369999999999997</v>
      </c>
      <c r="O768" s="2">
        <v>0.52990000000000004</v>
      </c>
      <c r="P768" s="12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0.57869999999999999</v>
      </c>
      <c r="N769" s="2">
        <v>0.80359999999999998</v>
      </c>
      <c r="O769" s="2">
        <v>0.52980000000000005</v>
      </c>
      <c r="P769" s="12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0.5786</v>
      </c>
      <c r="N770" s="2">
        <v>0.8034</v>
      </c>
      <c r="O770" s="2">
        <v>0.53059999999999996</v>
      </c>
      <c r="P770" s="12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0.57850000000000001</v>
      </c>
      <c r="N771" s="2">
        <v>0.80330000000000001</v>
      </c>
      <c r="O771" s="2">
        <v>0.52959999999999996</v>
      </c>
      <c r="P771" s="12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0.57830000000000004</v>
      </c>
      <c r="N772" s="2">
        <v>0.80320000000000003</v>
      </c>
      <c r="O772" s="2">
        <v>0.52959999999999996</v>
      </c>
      <c r="P772" s="12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0.57820000000000005</v>
      </c>
      <c r="N773" s="2">
        <v>0.80310000000000004</v>
      </c>
      <c r="O773" s="2">
        <v>0.52949999999999997</v>
      </c>
      <c r="P773" s="12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0.57809999999999995</v>
      </c>
      <c r="N774" s="2">
        <v>0.80289999999999995</v>
      </c>
      <c r="O774" s="2">
        <v>0.52939999999999998</v>
      </c>
      <c r="P774" s="12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0.57799999999999996</v>
      </c>
      <c r="N775" s="2">
        <v>0.80279999999999996</v>
      </c>
      <c r="O775" s="2">
        <v>0.52929999999999999</v>
      </c>
      <c r="P775" s="12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0.57779999999999998</v>
      </c>
      <c r="N776" s="2">
        <v>0.80269999999999997</v>
      </c>
      <c r="O776" s="2">
        <v>0.5292</v>
      </c>
      <c r="P776" s="12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0.57769999999999999</v>
      </c>
      <c r="N777" s="2">
        <v>0.80259999999999998</v>
      </c>
      <c r="O777" s="2">
        <v>0.52910000000000001</v>
      </c>
      <c r="P777" s="12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0.5776</v>
      </c>
      <c r="N778" s="2">
        <v>0.8024</v>
      </c>
      <c r="O778" s="2">
        <v>0.52900000000000003</v>
      </c>
      <c r="P778" s="12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0.57750000000000001</v>
      </c>
      <c r="N779" s="2">
        <v>0.80230000000000001</v>
      </c>
      <c r="O779" s="2">
        <v>0.52900000000000003</v>
      </c>
      <c r="P779" s="12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0.57740000000000002</v>
      </c>
      <c r="N780" s="2">
        <v>0.80220000000000002</v>
      </c>
      <c r="O780" s="2">
        <v>0.52969999999999995</v>
      </c>
      <c r="P780" s="12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0.57720000000000005</v>
      </c>
      <c r="N781" s="2">
        <v>0.80210000000000004</v>
      </c>
      <c r="O781" s="2">
        <v>0.52880000000000005</v>
      </c>
      <c r="P781" s="12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0.57709999999999995</v>
      </c>
      <c r="N782" s="2">
        <v>0.80200000000000005</v>
      </c>
      <c r="O782" s="2">
        <v>0.52869999999999995</v>
      </c>
      <c r="P782" s="12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0.57699999999999996</v>
      </c>
      <c r="N783" s="2">
        <v>0.80179999999999996</v>
      </c>
      <c r="O783" s="2">
        <v>0.52859999999999996</v>
      </c>
      <c r="P783" s="12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0.57689999999999997</v>
      </c>
      <c r="N784" s="2">
        <v>0.80169999999999997</v>
      </c>
      <c r="O784" s="2">
        <v>0.52849999999999997</v>
      </c>
      <c r="P784" s="12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0.57679999999999998</v>
      </c>
      <c r="N785" s="2">
        <v>0.80159999999999998</v>
      </c>
      <c r="O785" s="2">
        <v>0.52839999999999998</v>
      </c>
      <c r="P785" s="12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0.5766</v>
      </c>
      <c r="N786" s="2">
        <v>0.80149999999999999</v>
      </c>
      <c r="O786" s="2">
        <v>0.52829999999999999</v>
      </c>
      <c r="P786" s="12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0.57650000000000001</v>
      </c>
      <c r="N787" s="2">
        <v>0.80130000000000001</v>
      </c>
      <c r="O787" s="2">
        <v>0.52829999999999999</v>
      </c>
      <c r="P787" s="12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0.57640000000000002</v>
      </c>
      <c r="N788" s="2">
        <v>0.80120000000000002</v>
      </c>
      <c r="O788" s="2">
        <v>0.5282</v>
      </c>
      <c r="P788" s="12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0.57630000000000003</v>
      </c>
      <c r="N789" s="2">
        <v>0.80110000000000003</v>
      </c>
      <c r="O789" s="2">
        <v>0.52810000000000001</v>
      </c>
      <c r="P789" s="12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0.57620000000000005</v>
      </c>
      <c r="N790" s="2">
        <v>0.80100000000000005</v>
      </c>
      <c r="O790" s="2">
        <v>0.52890000000000004</v>
      </c>
      <c r="P790" s="12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0.57609999999999995</v>
      </c>
      <c r="N791" s="2">
        <v>0.80089999999999995</v>
      </c>
      <c r="O791" s="2">
        <v>0.52790000000000004</v>
      </c>
      <c r="P791" s="12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0.57589999999999997</v>
      </c>
      <c r="N792" s="2">
        <v>0.80069999999999997</v>
      </c>
      <c r="O792" s="2">
        <v>0.52780000000000005</v>
      </c>
      <c r="P792" s="12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0.57579999999999998</v>
      </c>
      <c r="N793" s="2">
        <v>0.80059999999999998</v>
      </c>
      <c r="O793" s="2">
        <v>0.52769999999999995</v>
      </c>
      <c r="P793" s="12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0.57569999999999999</v>
      </c>
      <c r="N794" s="2">
        <v>0.80049999999999999</v>
      </c>
      <c r="O794" s="2">
        <v>0.52759999999999996</v>
      </c>
      <c r="P794" s="12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0.5756</v>
      </c>
      <c r="N795" s="2">
        <v>0.8004</v>
      </c>
      <c r="O795" s="2">
        <v>0.52749999999999997</v>
      </c>
      <c r="P795" s="12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0.57550000000000001</v>
      </c>
      <c r="N796" s="2">
        <v>0.80030000000000001</v>
      </c>
      <c r="O796" s="2">
        <v>0.52739999999999998</v>
      </c>
      <c r="P796" s="12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0.57540000000000002</v>
      </c>
      <c r="N797" s="2">
        <v>0.80010000000000003</v>
      </c>
      <c r="O797" s="2">
        <v>0.52739999999999998</v>
      </c>
      <c r="P797" s="12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0.57530000000000003</v>
      </c>
      <c r="N798" s="2">
        <v>0.8</v>
      </c>
      <c r="O798" s="2">
        <v>0.52729999999999999</v>
      </c>
      <c r="P798" s="12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0.57509999999999994</v>
      </c>
      <c r="N799" s="2">
        <v>0.79990000000000006</v>
      </c>
      <c r="O799" s="2">
        <v>0.5272</v>
      </c>
      <c r="P799" s="12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0.57499999999999996</v>
      </c>
      <c r="N800" s="2">
        <v>0.79979999999999996</v>
      </c>
      <c r="O800" s="2">
        <v>0.52800000000000002</v>
      </c>
      <c r="P800" s="12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0.57489999999999997</v>
      </c>
      <c r="N801" s="2">
        <v>0.79969999999999997</v>
      </c>
      <c r="O801" s="2">
        <v>0.52700000000000002</v>
      </c>
      <c r="P801" s="12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0.57479999999999998</v>
      </c>
      <c r="N802" s="2">
        <v>0.79949999999999999</v>
      </c>
      <c r="O802" s="2">
        <v>0.52690000000000003</v>
      </c>
      <c r="P802" s="12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0.57469999999999999</v>
      </c>
      <c r="N803" s="2">
        <v>0.7994</v>
      </c>
      <c r="O803" s="2">
        <v>0.52680000000000005</v>
      </c>
      <c r="P803" s="12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0.5746</v>
      </c>
      <c r="N804" s="2">
        <v>0.79930000000000001</v>
      </c>
      <c r="O804" s="2">
        <v>0.52669999999999995</v>
      </c>
      <c r="P804" s="12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0.57450000000000001</v>
      </c>
      <c r="N805" s="2">
        <v>0.79920000000000002</v>
      </c>
      <c r="O805" s="2">
        <v>0.52659999999999996</v>
      </c>
      <c r="P805" s="12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0.57440000000000002</v>
      </c>
      <c r="N806" s="2">
        <v>0.79910000000000003</v>
      </c>
      <c r="O806" s="2">
        <v>0.52649999999999997</v>
      </c>
      <c r="P806" s="12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0.57430000000000003</v>
      </c>
      <c r="N807" s="2">
        <v>0.79890000000000005</v>
      </c>
      <c r="O807" s="2">
        <v>0.52639999999999998</v>
      </c>
      <c r="P807" s="12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0.57420000000000004</v>
      </c>
      <c r="N808" s="2">
        <v>0.79879999999999995</v>
      </c>
      <c r="O808" s="2">
        <v>0.52629999999999999</v>
      </c>
      <c r="P808" s="12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0.57399999999999995</v>
      </c>
      <c r="N809" s="2">
        <v>0.79869999999999997</v>
      </c>
      <c r="O809" s="2">
        <v>0.5262</v>
      </c>
      <c r="P809" s="12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0.57389999999999997</v>
      </c>
      <c r="N810" s="2">
        <v>0.79859999999999998</v>
      </c>
      <c r="O810" s="2">
        <v>0.52710000000000001</v>
      </c>
      <c r="P810" s="12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0.57379999999999998</v>
      </c>
      <c r="N811" s="2">
        <v>0.79849999999999999</v>
      </c>
      <c r="O811" s="2">
        <v>0.52600000000000002</v>
      </c>
      <c r="P811" s="12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0.57369999999999999</v>
      </c>
      <c r="N812" s="2">
        <v>0.7984</v>
      </c>
      <c r="O812" s="2">
        <v>0.52590000000000003</v>
      </c>
      <c r="P812" s="12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0.5736</v>
      </c>
      <c r="N813" s="2">
        <v>0.79820000000000002</v>
      </c>
      <c r="O813" s="2">
        <v>0.52580000000000005</v>
      </c>
      <c r="P813" s="12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0.57350000000000001</v>
      </c>
      <c r="N814" s="2">
        <v>0.79810000000000003</v>
      </c>
      <c r="O814" s="2">
        <v>0.52569999999999995</v>
      </c>
      <c r="P814" s="12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0.57340000000000002</v>
      </c>
      <c r="N815" s="2">
        <v>0.79800000000000004</v>
      </c>
      <c r="O815" s="2">
        <v>0.52559999999999996</v>
      </c>
      <c r="P815" s="12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0.57330000000000003</v>
      </c>
      <c r="N816" s="2">
        <v>0.79790000000000005</v>
      </c>
      <c r="O816" s="2">
        <v>0.52549999999999997</v>
      </c>
      <c r="P816" s="12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0.57320000000000004</v>
      </c>
      <c r="N817" s="2">
        <v>0.79779999999999995</v>
      </c>
      <c r="O817" s="2">
        <v>0.52539999999999998</v>
      </c>
      <c r="P817" s="12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0.57310000000000005</v>
      </c>
      <c r="N818" s="2">
        <v>0.79769999999999996</v>
      </c>
      <c r="O818" s="2">
        <v>0.52529999999999999</v>
      </c>
      <c r="P818" s="12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0.57299999999999995</v>
      </c>
      <c r="N819" s="2">
        <v>0.79749999999999999</v>
      </c>
      <c r="O819" s="2">
        <v>0.52510000000000001</v>
      </c>
      <c r="P819" s="12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0.57289999999999996</v>
      </c>
      <c r="N820" s="2">
        <v>0.7974</v>
      </c>
      <c r="O820" s="2">
        <v>0.52610000000000001</v>
      </c>
      <c r="P820" s="12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0.57279999999999998</v>
      </c>
      <c r="N821" s="2">
        <v>0.79730000000000001</v>
      </c>
      <c r="O821" s="2">
        <v>0.52490000000000003</v>
      </c>
      <c r="P821" s="12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0.57269999999999999</v>
      </c>
      <c r="N822" s="2">
        <v>0.79720000000000002</v>
      </c>
      <c r="O822" s="2">
        <v>0.52480000000000004</v>
      </c>
      <c r="P822" s="12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0.5726</v>
      </c>
      <c r="N823" s="2">
        <v>0.79710000000000003</v>
      </c>
      <c r="O823" s="2">
        <v>0.52470000000000006</v>
      </c>
      <c r="P823" s="12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0.57250000000000001</v>
      </c>
      <c r="N824" s="2">
        <v>0.79700000000000004</v>
      </c>
      <c r="O824" s="2">
        <v>0.52459999999999996</v>
      </c>
      <c r="P824" s="12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0.57240000000000002</v>
      </c>
      <c r="N825" s="2">
        <v>0.79690000000000005</v>
      </c>
      <c r="O825" s="2">
        <v>0.52449999999999997</v>
      </c>
      <c r="P825" s="12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0.57230000000000003</v>
      </c>
      <c r="N826" s="2">
        <v>0.79669999999999996</v>
      </c>
      <c r="O826" s="2">
        <v>0.52429999999999999</v>
      </c>
      <c r="P826" s="12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0.57220000000000004</v>
      </c>
      <c r="N827" s="2">
        <v>0.79659999999999997</v>
      </c>
      <c r="O827" s="2">
        <v>0.5242</v>
      </c>
      <c r="P827" s="12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0.57210000000000005</v>
      </c>
      <c r="N828" s="2">
        <v>0.79649999999999999</v>
      </c>
      <c r="O828" s="2">
        <v>0.52410000000000001</v>
      </c>
      <c r="P828" s="12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0.57199999999999995</v>
      </c>
      <c r="N829" s="2">
        <v>0.7964</v>
      </c>
      <c r="O829" s="2">
        <v>0.52400000000000002</v>
      </c>
      <c r="P829" s="12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0.57189999999999996</v>
      </c>
      <c r="N830" s="2">
        <v>0.79630000000000001</v>
      </c>
      <c r="O830" s="2">
        <v>0.52500000000000002</v>
      </c>
      <c r="P830" s="12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0.57179999999999997</v>
      </c>
      <c r="N831" s="2">
        <v>0.79620000000000002</v>
      </c>
      <c r="O831" s="2">
        <v>0.52370000000000005</v>
      </c>
      <c r="P831" s="12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0.57169999999999999</v>
      </c>
      <c r="N832" s="2">
        <v>0.79600000000000004</v>
      </c>
      <c r="O832" s="2">
        <v>0.52359999999999995</v>
      </c>
      <c r="P832" s="12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0.5716</v>
      </c>
      <c r="N833" s="2">
        <v>0.79590000000000005</v>
      </c>
      <c r="O833" s="2">
        <v>0.52349999999999997</v>
      </c>
      <c r="P833" s="12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0.57150000000000001</v>
      </c>
      <c r="N834" s="2">
        <v>0.79579999999999995</v>
      </c>
      <c r="O834" s="2">
        <v>0.52339999999999998</v>
      </c>
      <c r="P834" s="12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0.57140000000000002</v>
      </c>
      <c r="N835" s="2">
        <v>0.79569999999999996</v>
      </c>
      <c r="O835" s="2">
        <v>0.5232</v>
      </c>
      <c r="P835" s="12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0.57130000000000003</v>
      </c>
      <c r="N836" s="2">
        <v>0.79559999999999997</v>
      </c>
      <c r="O836" s="2">
        <v>0.52310000000000001</v>
      </c>
      <c r="P836" s="12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0.57120000000000004</v>
      </c>
      <c r="N837" s="2">
        <v>0.79549999999999998</v>
      </c>
      <c r="O837" s="2">
        <v>0.52300000000000002</v>
      </c>
      <c r="P837" s="12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0.57110000000000005</v>
      </c>
      <c r="N838" s="2">
        <v>0.7954</v>
      </c>
      <c r="O838" s="2">
        <v>0.52280000000000004</v>
      </c>
      <c r="P838" s="12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0.57099999999999995</v>
      </c>
      <c r="N839" s="2">
        <v>0.79530000000000001</v>
      </c>
      <c r="O839" s="2">
        <v>0.52270000000000005</v>
      </c>
      <c r="P839" s="12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0.57089999999999996</v>
      </c>
      <c r="N840" s="2">
        <v>0.79510000000000003</v>
      </c>
      <c r="O840" s="2">
        <v>0.52390000000000003</v>
      </c>
      <c r="P840" s="12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0.57079999999999997</v>
      </c>
      <c r="N841" s="2">
        <v>0.79500000000000004</v>
      </c>
      <c r="O841" s="2">
        <v>0.52239999999999998</v>
      </c>
      <c r="P841" s="12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0.57069999999999999</v>
      </c>
      <c r="N842" s="2">
        <v>0.79490000000000005</v>
      </c>
      <c r="O842" s="2">
        <v>0.52229999999999999</v>
      </c>
      <c r="P842" s="12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0.5706</v>
      </c>
      <c r="N843" s="2">
        <v>0.79479999999999995</v>
      </c>
      <c r="O843" s="2">
        <v>0.52210000000000001</v>
      </c>
      <c r="P843" s="12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0.57050000000000001</v>
      </c>
      <c r="N844" s="2">
        <v>0.79469999999999996</v>
      </c>
      <c r="O844" s="2">
        <v>0.52200000000000002</v>
      </c>
      <c r="P844" s="12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0.57040000000000002</v>
      </c>
      <c r="N845" s="2">
        <v>0.79459999999999997</v>
      </c>
      <c r="O845" s="2">
        <v>0.52190000000000003</v>
      </c>
      <c r="P845" s="12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0.57030000000000003</v>
      </c>
      <c r="N846" s="2">
        <v>0.79449999999999998</v>
      </c>
      <c r="O846" s="2">
        <v>0.52170000000000005</v>
      </c>
      <c r="P846" s="12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0.57020000000000004</v>
      </c>
      <c r="N847" s="2">
        <v>0.79430000000000001</v>
      </c>
      <c r="O847" s="2">
        <v>0.52159999999999995</v>
      </c>
      <c r="P847" s="12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0.57010000000000005</v>
      </c>
      <c r="N848" s="2">
        <v>0.79420000000000002</v>
      </c>
      <c r="O848" s="2">
        <v>0.52139999999999997</v>
      </c>
      <c r="P848" s="12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0.56999999999999995</v>
      </c>
      <c r="N849" s="2">
        <v>0.79410000000000003</v>
      </c>
      <c r="O849" s="2">
        <v>0.52129999999999999</v>
      </c>
      <c r="P849" s="12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0.56989999999999996</v>
      </c>
      <c r="N850" s="2">
        <v>0.79400000000000004</v>
      </c>
      <c r="O850" s="2">
        <v>0.52259999999999995</v>
      </c>
      <c r="P850" s="12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0.56979999999999997</v>
      </c>
      <c r="N851" s="2">
        <v>0.79390000000000005</v>
      </c>
      <c r="O851" s="2">
        <v>0.52100000000000002</v>
      </c>
      <c r="P851" s="12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0.56979999999999997</v>
      </c>
      <c r="N852" s="2">
        <v>0.79379999999999995</v>
      </c>
      <c r="O852" s="2">
        <v>0.52090000000000003</v>
      </c>
      <c r="P852" s="12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0.56969999999999998</v>
      </c>
      <c r="N853" s="2">
        <v>0.79369999999999996</v>
      </c>
      <c r="O853" s="2">
        <v>0.52080000000000004</v>
      </c>
      <c r="P853" s="12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0.5696</v>
      </c>
      <c r="N854" s="2">
        <v>0.79359999999999997</v>
      </c>
      <c r="O854" s="2">
        <v>0.52059999999999995</v>
      </c>
      <c r="P854" s="12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0.56950000000000001</v>
      </c>
      <c r="N855" s="2">
        <v>0.79339999999999999</v>
      </c>
      <c r="O855" s="2">
        <v>0.52049999999999996</v>
      </c>
      <c r="P855" s="12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0.56940000000000002</v>
      </c>
      <c r="N856" s="2">
        <v>0.79330000000000001</v>
      </c>
      <c r="O856" s="2">
        <v>0.52039999999999997</v>
      </c>
      <c r="P856" s="12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0.56930000000000003</v>
      </c>
      <c r="N857" s="2">
        <v>0.79320000000000002</v>
      </c>
      <c r="O857" s="2">
        <v>0.52029999999999998</v>
      </c>
      <c r="P857" s="12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0.56920000000000004</v>
      </c>
      <c r="N858" s="2">
        <v>0.79310000000000003</v>
      </c>
      <c r="O858" s="2">
        <v>0.5202</v>
      </c>
      <c r="P858" s="12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0.56910000000000005</v>
      </c>
      <c r="N859" s="2">
        <v>0.79300000000000004</v>
      </c>
      <c r="O859" s="2">
        <v>0.52</v>
      </c>
      <c r="P859" s="12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>
        <v>0.56899999999999995</v>
      </c>
      <c r="N860" s="2">
        <v>0.79290000000000005</v>
      </c>
      <c r="O860" s="2" t="s">
        <v>93</v>
      </c>
      <c r="P860" s="12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0.56889999999999996</v>
      </c>
      <c r="N861" s="2">
        <v>0.79279999999999995</v>
      </c>
      <c r="O861" s="2">
        <v>0.51980000000000004</v>
      </c>
      <c r="P861" s="12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0.56879999999999997</v>
      </c>
      <c r="N862" s="2">
        <v>0.79269999999999996</v>
      </c>
      <c r="O862" s="2">
        <v>0.51970000000000005</v>
      </c>
      <c r="P862" s="12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0.56879999999999997</v>
      </c>
      <c r="N863" s="2">
        <v>0.79259999999999997</v>
      </c>
      <c r="O863" s="2">
        <v>0.51959999999999995</v>
      </c>
      <c r="P863" s="12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0.56869999999999998</v>
      </c>
      <c r="N864" s="2">
        <v>0.79239999999999999</v>
      </c>
      <c r="O864" s="2">
        <v>0.51939999999999997</v>
      </c>
      <c r="P864" s="12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0.56859999999999999</v>
      </c>
      <c r="N865" s="2">
        <v>0.7923</v>
      </c>
      <c r="O865" s="2">
        <v>0.51929999999999998</v>
      </c>
      <c r="P865" s="12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0.56850000000000001</v>
      </c>
      <c r="N866" s="2">
        <v>0.79220000000000002</v>
      </c>
      <c r="O866" s="2">
        <v>0.51919999999999999</v>
      </c>
      <c r="P866" s="12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0.56840000000000002</v>
      </c>
      <c r="N867" s="2">
        <v>0.79210000000000003</v>
      </c>
      <c r="O867" s="2">
        <v>0.51910000000000001</v>
      </c>
      <c r="P867" s="12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0.56830000000000003</v>
      </c>
      <c r="N868" s="2">
        <v>0.79200000000000004</v>
      </c>
      <c r="O868" s="2">
        <v>0.51900000000000002</v>
      </c>
      <c r="P868" s="12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0.56820000000000004</v>
      </c>
      <c r="N869" s="2">
        <v>0.79190000000000005</v>
      </c>
      <c r="O869" s="2">
        <v>0.51880000000000004</v>
      </c>
      <c r="P869" s="12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0.56810000000000005</v>
      </c>
      <c r="N870" s="2">
        <v>0.79179999999999995</v>
      </c>
      <c r="O870" s="2">
        <v>0.51990000000000003</v>
      </c>
      <c r="P870" s="12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0.56810000000000005</v>
      </c>
      <c r="N871" s="2">
        <v>0.79169999999999996</v>
      </c>
      <c r="O871" s="2">
        <v>0.51859999999999995</v>
      </c>
      <c r="P871" s="12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0.56799999999999995</v>
      </c>
      <c r="N872" s="2">
        <v>0.79149999999999998</v>
      </c>
      <c r="O872" s="2">
        <v>0.51849999999999996</v>
      </c>
      <c r="P872" s="12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0.56789999999999996</v>
      </c>
      <c r="N873" s="2">
        <v>0.79139999999999999</v>
      </c>
      <c r="O873" s="2">
        <v>0.51839999999999997</v>
      </c>
      <c r="P873" s="12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0.56779999999999997</v>
      </c>
      <c r="N874" s="2">
        <v>0.7913</v>
      </c>
      <c r="O874" s="2">
        <v>0.51819999999999999</v>
      </c>
      <c r="P874" s="12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0.56769999999999998</v>
      </c>
      <c r="N875" s="2">
        <v>0.79120000000000001</v>
      </c>
      <c r="O875" s="2">
        <v>0.5181</v>
      </c>
      <c r="P875" s="12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0.56759999999999999</v>
      </c>
      <c r="N876" s="2">
        <v>0.79110000000000003</v>
      </c>
      <c r="O876" s="2">
        <v>0.51800000000000002</v>
      </c>
      <c r="P876" s="12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0.5675</v>
      </c>
      <c r="N877" s="2">
        <v>0.79100000000000004</v>
      </c>
      <c r="O877" s="2">
        <v>0.51790000000000003</v>
      </c>
      <c r="P877" s="12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0.5675</v>
      </c>
      <c r="N878" s="2">
        <v>0.79090000000000005</v>
      </c>
      <c r="O878" s="2">
        <v>0.51780000000000004</v>
      </c>
      <c r="P878" s="12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0.56740000000000002</v>
      </c>
      <c r="N879" s="2">
        <v>0.79079999999999995</v>
      </c>
      <c r="O879" s="2">
        <v>0.51759999999999995</v>
      </c>
      <c r="P879" s="12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0.56730000000000003</v>
      </c>
      <c r="N880" s="2">
        <v>0.79069999999999996</v>
      </c>
      <c r="O880" s="2">
        <v>0.51870000000000005</v>
      </c>
      <c r="P880" s="12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0.56720000000000004</v>
      </c>
      <c r="N881" s="2">
        <v>0.79049999999999998</v>
      </c>
      <c r="O881" s="2">
        <v>0.51739999999999997</v>
      </c>
      <c r="P881" s="12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0.56710000000000005</v>
      </c>
      <c r="N882" s="2">
        <v>0.79039999999999999</v>
      </c>
      <c r="O882" s="2">
        <v>0.51729999999999998</v>
      </c>
      <c r="P882" s="12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0.56699999999999995</v>
      </c>
      <c r="N883" s="2">
        <v>0.7903</v>
      </c>
      <c r="O883" s="2">
        <v>0.51719999999999999</v>
      </c>
      <c r="P883" s="12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0.56699999999999995</v>
      </c>
      <c r="N884" s="2">
        <v>0.79020000000000001</v>
      </c>
      <c r="O884" s="2">
        <v>0.51700000000000002</v>
      </c>
      <c r="P884" s="12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0.56689999999999996</v>
      </c>
      <c r="N885" s="2">
        <v>0.79010000000000002</v>
      </c>
      <c r="O885" s="2">
        <v>0.51690000000000003</v>
      </c>
      <c r="P885" s="12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0.56679999999999997</v>
      </c>
      <c r="N886" s="2">
        <v>0.79</v>
      </c>
      <c r="O886" s="2">
        <v>0.51680000000000004</v>
      </c>
      <c r="P886" s="12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0.56669999999999998</v>
      </c>
      <c r="N887" s="2">
        <v>0.78990000000000005</v>
      </c>
      <c r="O887" s="2">
        <v>0.51670000000000005</v>
      </c>
      <c r="P887" s="12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0.56659999999999999</v>
      </c>
      <c r="N888" s="2">
        <v>0.78979999999999995</v>
      </c>
      <c r="O888" s="2">
        <v>0.51659999999999995</v>
      </c>
      <c r="P888" s="12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0.5665</v>
      </c>
      <c r="N889" s="2">
        <v>0.78969999999999996</v>
      </c>
      <c r="O889" s="2">
        <v>0.51639999999999997</v>
      </c>
      <c r="P889" s="12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0.5665</v>
      </c>
      <c r="N890" s="2">
        <v>0.78949999999999998</v>
      </c>
      <c r="O890" s="2">
        <v>0.51749999999999996</v>
      </c>
      <c r="P890" s="12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0.56640000000000001</v>
      </c>
      <c r="N891" s="2">
        <v>0.78939999999999999</v>
      </c>
      <c r="O891" s="2">
        <v>0.51619999999999999</v>
      </c>
      <c r="P891" s="12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0.56630000000000003</v>
      </c>
      <c r="N892" s="2">
        <v>0.7893</v>
      </c>
      <c r="O892" s="2">
        <v>0.5161</v>
      </c>
      <c r="P892" s="12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0.56620000000000004</v>
      </c>
      <c r="N893" s="2">
        <v>0.78920000000000001</v>
      </c>
      <c r="O893" s="2">
        <v>0.51600000000000001</v>
      </c>
      <c r="P893" s="12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0.56610000000000005</v>
      </c>
      <c r="N894" s="2">
        <v>0.78910000000000002</v>
      </c>
      <c r="O894" s="2">
        <v>0.51580000000000004</v>
      </c>
      <c r="P894" s="12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0.56610000000000005</v>
      </c>
      <c r="N895" s="2">
        <v>0.78900000000000003</v>
      </c>
      <c r="O895" s="2">
        <v>0.51570000000000005</v>
      </c>
      <c r="P895" s="12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0.56599999999999995</v>
      </c>
      <c r="N896" s="2">
        <v>0.78890000000000005</v>
      </c>
      <c r="O896" s="2">
        <v>0.51559999999999995</v>
      </c>
      <c r="P896" s="12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0.56589999999999996</v>
      </c>
      <c r="N897" s="2">
        <v>0.78879999999999995</v>
      </c>
      <c r="O897" s="2">
        <v>0.51549999999999996</v>
      </c>
      <c r="P897" s="12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0.56579999999999997</v>
      </c>
      <c r="N898" s="2">
        <v>0.78869999999999996</v>
      </c>
      <c r="O898" s="2">
        <v>0.51539999999999997</v>
      </c>
      <c r="P898" s="12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0.56579999999999997</v>
      </c>
      <c r="N899" s="2">
        <v>0.78859999999999997</v>
      </c>
      <c r="O899" s="2">
        <v>0.51519999999999999</v>
      </c>
      <c r="P899" s="12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0.56569999999999998</v>
      </c>
      <c r="N900" s="2">
        <v>0.78839999999999999</v>
      </c>
      <c r="O900" s="2">
        <v>0.51629999999999998</v>
      </c>
      <c r="P900" s="12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0.56559999999999999</v>
      </c>
      <c r="N901" s="2">
        <v>0.7883</v>
      </c>
      <c r="O901" s="2">
        <v>0.51500000000000001</v>
      </c>
      <c r="P901" s="12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0.5655</v>
      </c>
      <c r="N902" s="2">
        <v>0.78820000000000001</v>
      </c>
      <c r="O902" s="2">
        <v>0.51490000000000002</v>
      </c>
      <c r="P902" s="12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0.56540000000000001</v>
      </c>
      <c r="N903" s="2">
        <v>0.78810000000000002</v>
      </c>
      <c r="O903" s="2">
        <v>0.51470000000000005</v>
      </c>
      <c r="P903" s="12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0.56540000000000001</v>
      </c>
      <c r="N904" s="2">
        <v>0.78800000000000003</v>
      </c>
      <c r="O904" s="2">
        <v>0.51459999999999995</v>
      </c>
      <c r="P904" s="12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0.56530000000000002</v>
      </c>
      <c r="N905" s="2">
        <v>0.78790000000000004</v>
      </c>
      <c r="O905" s="2">
        <v>0.51449999999999996</v>
      </c>
      <c r="P905" s="12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0.56520000000000004</v>
      </c>
      <c r="N906" s="2">
        <v>0.78779999999999994</v>
      </c>
      <c r="O906" s="2">
        <v>0.51429999999999998</v>
      </c>
      <c r="P906" s="12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0.56510000000000005</v>
      </c>
      <c r="N907" s="2">
        <v>0.78769999999999996</v>
      </c>
      <c r="O907" s="2">
        <v>0.51419999999999999</v>
      </c>
      <c r="P907" s="12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0.56510000000000005</v>
      </c>
      <c r="N908" s="2">
        <v>0.78759999999999997</v>
      </c>
      <c r="O908" s="2">
        <v>0.5141</v>
      </c>
      <c r="P908" s="12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0.56499999999999995</v>
      </c>
      <c r="N909" s="2">
        <v>0.78749999999999998</v>
      </c>
      <c r="O909" s="2">
        <v>0.51400000000000001</v>
      </c>
      <c r="P909" s="12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0.56489999999999996</v>
      </c>
      <c r="N910" s="2">
        <v>0.7873</v>
      </c>
      <c r="O910" s="2">
        <v>0.5151</v>
      </c>
      <c r="P910" s="12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0.56479999999999997</v>
      </c>
      <c r="N911" s="2">
        <v>0.78720000000000001</v>
      </c>
      <c r="O911" s="2">
        <v>0.51380000000000003</v>
      </c>
      <c r="P911" s="12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0.56469999999999998</v>
      </c>
      <c r="N912" s="2">
        <v>0.78710000000000002</v>
      </c>
      <c r="O912" s="2">
        <v>0.51370000000000005</v>
      </c>
      <c r="P912" s="12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0.56469999999999998</v>
      </c>
      <c r="N913" s="2">
        <v>0.78700000000000003</v>
      </c>
      <c r="O913" s="2">
        <v>0.51359999999999995</v>
      </c>
      <c r="P913" s="12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0.56459999999999999</v>
      </c>
      <c r="N914" s="2">
        <v>0.78690000000000004</v>
      </c>
      <c r="O914" s="2">
        <v>0.51339999999999997</v>
      </c>
      <c r="P914" s="12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0.5645</v>
      </c>
      <c r="N915" s="2">
        <v>0.78680000000000005</v>
      </c>
      <c r="O915" s="2">
        <v>0.51329999999999998</v>
      </c>
      <c r="P915" s="12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0.56440000000000001</v>
      </c>
      <c r="N916" s="2">
        <v>0.78669999999999995</v>
      </c>
      <c r="O916" s="2">
        <v>0.51319999999999999</v>
      </c>
      <c r="P916" s="12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0.56440000000000001</v>
      </c>
      <c r="N917" s="2">
        <v>0.78659999999999997</v>
      </c>
      <c r="O917" s="2">
        <v>0.5131</v>
      </c>
      <c r="P917" s="12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0.56430000000000002</v>
      </c>
      <c r="N918" s="2">
        <v>0.78649999999999998</v>
      </c>
      <c r="O918" s="2">
        <v>0.51300000000000001</v>
      </c>
      <c r="P918" s="12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0.56420000000000003</v>
      </c>
      <c r="N919" s="2">
        <v>0.78639999999999999</v>
      </c>
      <c r="O919" s="2">
        <v>0.51280000000000003</v>
      </c>
      <c r="P919" s="12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0.56420000000000003</v>
      </c>
      <c r="N920" s="2">
        <v>0.78620000000000001</v>
      </c>
      <c r="O920" s="2">
        <v>0.51390000000000002</v>
      </c>
      <c r="P920" s="12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0.56410000000000005</v>
      </c>
      <c r="N921" s="2">
        <v>0.78610000000000002</v>
      </c>
      <c r="O921" s="2">
        <v>0.51259999999999994</v>
      </c>
      <c r="P921" s="12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0.56399999999999995</v>
      </c>
      <c r="N922" s="2">
        <v>0.78600000000000003</v>
      </c>
      <c r="O922" s="2">
        <v>0.51249999999999996</v>
      </c>
      <c r="P922" s="12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0.56389999999999996</v>
      </c>
      <c r="N923" s="2">
        <v>0.78590000000000004</v>
      </c>
      <c r="O923" s="2">
        <v>0.51239999999999997</v>
      </c>
      <c r="P923" s="12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0.56389999999999996</v>
      </c>
      <c r="N924" s="2">
        <v>0.78580000000000005</v>
      </c>
      <c r="O924" s="2">
        <v>0.51219999999999999</v>
      </c>
      <c r="P924" s="12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0.56379999999999997</v>
      </c>
      <c r="N925" s="2">
        <v>0.78569999999999995</v>
      </c>
      <c r="O925" s="2">
        <v>0.5121</v>
      </c>
      <c r="P925" s="12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0.56369999999999998</v>
      </c>
      <c r="N926" s="2">
        <v>0.78559999999999997</v>
      </c>
      <c r="O926" s="2">
        <v>0.51200000000000001</v>
      </c>
      <c r="P926" s="12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0.56359999999999999</v>
      </c>
      <c r="N927" s="2">
        <v>0.78549999999999998</v>
      </c>
      <c r="O927" s="2">
        <v>0.51190000000000002</v>
      </c>
      <c r="P927" s="12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0.56359999999999999</v>
      </c>
      <c r="N928" s="2">
        <v>0.78539999999999999</v>
      </c>
      <c r="O928" s="2">
        <v>0.51180000000000003</v>
      </c>
      <c r="P928" s="12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0.5635</v>
      </c>
      <c r="N929" s="2">
        <v>0.7853</v>
      </c>
      <c r="O929" s="2">
        <v>0.51160000000000005</v>
      </c>
      <c r="P929" s="12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0.56340000000000001</v>
      </c>
      <c r="N930" s="2">
        <v>0.78520000000000001</v>
      </c>
      <c r="O930" s="2">
        <v>0.51270000000000004</v>
      </c>
      <c r="P930" s="12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0.56340000000000001</v>
      </c>
      <c r="N931" s="2">
        <v>0.78500000000000003</v>
      </c>
      <c r="O931" s="2">
        <v>0.51139999999999997</v>
      </c>
      <c r="P931" s="12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0.56330000000000002</v>
      </c>
      <c r="N932" s="2">
        <v>0.78490000000000004</v>
      </c>
      <c r="O932" s="2">
        <v>0.51129999999999998</v>
      </c>
      <c r="P932" s="12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0.56320000000000003</v>
      </c>
      <c r="N933" s="2">
        <v>0.78480000000000005</v>
      </c>
      <c r="O933" s="2">
        <v>0.51119999999999999</v>
      </c>
      <c r="P933" s="12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0.56310000000000004</v>
      </c>
      <c r="N934" s="2">
        <v>0.78469999999999995</v>
      </c>
      <c r="O934" s="2">
        <v>0.51100000000000001</v>
      </c>
      <c r="P934" s="12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0.56310000000000004</v>
      </c>
      <c r="N935" s="2">
        <v>0.78459999999999996</v>
      </c>
      <c r="O935" s="2">
        <v>0.51090000000000002</v>
      </c>
      <c r="P935" s="12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0.56299999999999994</v>
      </c>
      <c r="N936" s="2">
        <v>0.78449999999999998</v>
      </c>
      <c r="O936" s="2">
        <v>0.51080000000000003</v>
      </c>
      <c r="P936" s="12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0.56289999999999996</v>
      </c>
      <c r="N937" s="2">
        <v>0.78439999999999999</v>
      </c>
      <c r="O937" s="2">
        <v>0.51070000000000004</v>
      </c>
      <c r="P937" s="12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0.56289999999999996</v>
      </c>
      <c r="N938" s="2">
        <v>0.7843</v>
      </c>
      <c r="O938" s="2">
        <v>0.51060000000000005</v>
      </c>
      <c r="P938" s="12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0.56279999999999997</v>
      </c>
      <c r="N939" s="2">
        <v>0.78420000000000001</v>
      </c>
      <c r="O939" s="2">
        <v>0.51039999999999996</v>
      </c>
      <c r="P939" s="12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0.56269999999999998</v>
      </c>
      <c r="N940" s="2">
        <v>0.78410000000000002</v>
      </c>
      <c r="O940" s="2">
        <v>0.51149999999999995</v>
      </c>
      <c r="P940" s="12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0.56269999999999998</v>
      </c>
      <c r="N941" s="2">
        <v>0.78400000000000003</v>
      </c>
      <c r="O941" s="2">
        <v>0.51019999999999999</v>
      </c>
      <c r="P941" s="12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0.56259999999999999</v>
      </c>
      <c r="N942" s="2">
        <v>0.78380000000000005</v>
      </c>
      <c r="O942" s="2">
        <v>0.5101</v>
      </c>
      <c r="P942" s="12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0.5625</v>
      </c>
      <c r="N943" s="2">
        <v>0.78369999999999995</v>
      </c>
      <c r="O943" s="2">
        <v>0.51</v>
      </c>
      <c r="P943" s="12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0.56240000000000001</v>
      </c>
      <c r="N944" s="2">
        <v>0.78359999999999996</v>
      </c>
      <c r="O944" s="2">
        <v>0.50980000000000003</v>
      </c>
      <c r="P944" s="12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0.56240000000000001</v>
      </c>
      <c r="N945" s="2">
        <v>0.78349999999999997</v>
      </c>
      <c r="O945" s="2">
        <v>0.50970000000000004</v>
      </c>
      <c r="P945" s="12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0.56230000000000002</v>
      </c>
      <c r="N946" s="2">
        <v>0.78339999999999999</v>
      </c>
      <c r="O946" s="2">
        <v>0.50960000000000005</v>
      </c>
      <c r="P946" s="12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0.56220000000000003</v>
      </c>
      <c r="N947" s="2">
        <v>0.7833</v>
      </c>
      <c r="O947" s="2">
        <v>0.50949999999999995</v>
      </c>
      <c r="P947" s="12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0.56220000000000003</v>
      </c>
      <c r="N948" s="2">
        <v>0.78320000000000001</v>
      </c>
      <c r="O948" s="2">
        <v>0.50939999999999996</v>
      </c>
      <c r="P948" s="12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0.56210000000000004</v>
      </c>
      <c r="N949" s="2">
        <v>0.78310000000000002</v>
      </c>
      <c r="O949" s="2">
        <v>0.50919999999999999</v>
      </c>
      <c r="P949" s="12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0.56200000000000006</v>
      </c>
      <c r="N950" s="2">
        <v>0.78300000000000003</v>
      </c>
      <c r="O950" s="2">
        <v>0.51029999999999998</v>
      </c>
      <c r="P950" s="12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0.56200000000000006</v>
      </c>
      <c r="N951" s="2">
        <v>0.78290000000000004</v>
      </c>
      <c r="O951" s="2">
        <v>0.50900000000000001</v>
      </c>
      <c r="P951" s="12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0.56189999999999996</v>
      </c>
      <c r="N952" s="2">
        <v>0.78280000000000005</v>
      </c>
      <c r="O952" s="2">
        <v>0.50890000000000002</v>
      </c>
      <c r="P952" s="12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0.56179999999999997</v>
      </c>
      <c r="N953" s="2">
        <v>0.78269999999999995</v>
      </c>
      <c r="O953" s="2">
        <v>0.50880000000000003</v>
      </c>
      <c r="P953" s="12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0.56179999999999997</v>
      </c>
      <c r="N954" s="2">
        <v>0.78249999999999997</v>
      </c>
      <c r="O954" s="2">
        <v>0.50860000000000005</v>
      </c>
      <c r="P954" s="12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0.56169999999999998</v>
      </c>
      <c r="N955" s="2">
        <v>0.78239999999999998</v>
      </c>
      <c r="O955" s="2">
        <v>0.50849999999999995</v>
      </c>
      <c r="P955" s="12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0.56159999999999999</v>
      </c>
      <c r="N956" s="2">
        <v>0.7823</v>
      </c>
      <c r="O956" s="2">
        <v>0.50839999999999996</v>
      </c>
      <c r="P956" s="12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0.56159999999999999</v>
      </c>
      <c r="N957" s="2">
        <v>0.78220000000000001</v>
      </c>
      <c r="O957" s="2">
        <v>0.50829999999999997</v>
      </c>
      <c r="P957" s="12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0.5615</v>
      </c>
      <c r="N958" s="2">
        <v>0.78210000000000002</v>
      </c>
      <c r="O958" s="2">
        <v>0.50819999999999999</v>
      </c>
      <c r="P958" s="12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0.56140000000000001</v>
      </c>
      <c r="N959" s="2">
        <v>0.78200000000000003</v>
      </c>
      <c r="O959" s="2">
        <v>0.50800000000000001</v>
      </c>
      <c r="P959" s="12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0.56140000000000001</v>
      </c>
      <c r="N960" s="2">
        <v>0.78190000000000004</v>
      </c>
      <c r="O960" s="2">
        <v>0.5091</v>
      </c>
      <c r="P960" s="12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0.56130000000000002</v>
      </c>
      <c r="N961" s="2">
        <v>0.78180000000000005</v>
      </c>
      <c r="O961" s="2">
        <v>0.50780000000000003</v>
      </c>
      <c r="P961" s="12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0.56120000000000003</v>
      </c>
      <c r="N962" s="2">
        <v>0.78169999999999995</v>
      </c>
      <c r="O962" s="2">
        <v>0.50770000000000004</v>
      </c>
      <c r="P962" s="12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0.56120000000000003</v>
      </c>
      <c r="N963" s="2">
        <v>0.78159999999999996</v>
      </c>
      <c r="O963" s="2">
        <v>0.50760000000000005</v>
      </c>
      <c r="P963" s="12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0.56110000000000004</v>
      </c>
      <c r="N964" s="2">
        <v>0.78149999999999997</v>
      </c>
      <c r="O964" s="2">
        <v>0.50749999999999995</v>
      </c>
      <c r="P964" s="12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0.56100000000000005</v>
      </c>
      <c r="N965" s="2">
        <v>0.78139999999999998</v>
      </c>
      <c r="O965" s="2">
        <v>0.50729999999999997</v>
      </c>
      <c r="P965" s="12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0.56100000000000005</v>
      </c>
      <c r="N966" s="2">
        <v>0.78129999999999999</v>
      </c>
      <c r="O966" s="2">
        <v>0.50719999999999998</v>
      </c>
      <c r="P966" s="12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0.56089999999999995</v>
      </c>
      <c r="N967" s="2">
        <v>0.78120000000000001</v>
      </c>
      <c r="O967" s="2">
        <v>0.5071</v>
      </c>
      <c r="P967" s="12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0.56089999999999995</v>
      </c>
      <c r="N968" s="2">
        <v>0.78110000000000002</v>
      </c>
      <c r="O968" s="2">
        <v>0.50700000000000001</v>
      </c>
      <c r="P968" s="12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0.56079999999999997</v>
      </c>
      <c r="N969" s="2">
        <v>0.78090000000000004</v>
      </c>
      <c r="O969" s="2">
        <v>0.50690000000000002</v>
      </c>
      <c r="P969" s="12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0.56069999999999998</v>
      </c>
      <c r="N970" s="2">
        <v>0.78080000000000005</v>
      </c>
      <c r="O970" s="2">
        <v>0.50790000000000002</v>
      </c>
      <c r="P970" s="12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0.56069999999999998</v>
      </c>
      <c r="N971" s="2">
        <v>0.78069999999999995</v>
      </c>
      <c r="O971" s="2">
        <v>0.50670000000000004</v>
      </c>
      <c r="P971" s="12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0.56059999999999999</v>
      </c>
      <c r="N972" s="2">
        <v>0.78059999999999996</v>
      </c>
      <c r="O972" s="2">
        <v>0.50660000000000005</v>
      </c>
      <c r="P972" s="12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0.5605</v>
      </c>
      <c r="N973" s="2">
        <v>0.78049999999999997</v>
      </c>
      <c r="O973" s="2">
        <v>0.50649999999999995</v>
      </c>
      <c r="P973" s="12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0.5605</v>
      </c>
      <c r="N974" s="2">
        <v>0.78039999999999998</v>
      </c>
      <c r="O974" s="2">
        <v>0.50639999999999996</v>
      </c>
      <c r="P974" s="12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0.56040000000000001</v>
      </c>
      <c r="N975" s="2">
        <v>0.78029999999999999</v>
      </c>
      <c r="O975" s="2">
        <v>0.50619999999999998</v>
      </c>
      <c r="P975" s="12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0.56030000000000002</v>
      </c>
      <c r="N976" s="2">
        <v>0.7802</v>
      </c>
      <c r="O976" s="2">
        <v>0.50609999999999999</v>
      </c>
      <c r="P976" s="12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0.56030000000000002</v>
      </c>
      <c r="N977" s="2">
        <v>0.78010000000000002</v>
      </c>
      <c r="O977" s="2">
        <v>0.50600000000000001</v>
      </c>
      <c r="P977" s="12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0.56020000000000003</v>
      </c>
      <c r="N978" s="2">
        <v>0.78</v>
      </c>
      <c r="O978" s="2">
        <v>0.50590000000000002</v>
      </c>
      <c r="P978" s="12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0.56020000000000003</v>
      </c>
      <c r="N979" s="2">
        <v>0.77990000000000004</v>
      </c>
      <c r="O979" s="2">
        <v>0.50580000000000003</v>
      </c>
      <c r="P979" s="12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0.56010000000000004</v>
      </c>
      <c r="N980" s="2">
        <v>0.77980000000000005</v>
      </c>
      <c r="O980" s="2">
        <v>0.50680000000000003</v>
      </c>
      <c r="P980" s="12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0.56000000000000005</v>
      </c>
      <c r="N981" s="2">
        <v>0.77969999999999995</v>
      </c>
      <c r="O981" s="2">
        <v>0.50560000000000005</v>
      </c>
      <c r="P981" s="12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0.56000000000000005</v>
      </c>
      <c r="N982" s="2">
        <v>0.77959999999999996</v>
      </c>
      <c r="O982" s="2">
        <v>0.50549999999999995</v>
      </c>
      <c r="P982" s="12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0.55989999999999995</v>
      </c>
      <c r="N983" s="2">
        <v>0.77949999999999997</v>
      </c>
      <c r="O983" s="2">
        <v>0.50539999999999996</v>
      </c>
      <c r="P983" s="12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0.55979999999999996</v>
      </c>
      <c r="N984" s="2">
        <v>0.77939999999999998</v>
      </c>
      <c r="O984" s="2">
        <v>0.50529999999999997</v>
      </c>
      <c r="P984" s="12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0.55979999999999996</v>
      </c>
      <c r="N985" s="2">
        <v>0.77929999999999999</v>
      </c>
      <c r="O985" s="2">
        <v>0.50509999999999999</v>
      </c>
      <c r="P985" s="12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0.55969999999999998</v>
      </c>
      <c r="N986" s="2">
        <v>0.7792</v>
      </c>
      <c r="O986" s="2">
        <v>0.505</v>
      </c>
      <c r="P986" s="12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0.55969999999999998</v>
      </c>
      <c r="N987" s="2">
        <v>0.77910000000000001</v>
      </c>
      <c r="O987" s="2">
        <v>0.50490000000000002</v>
      </c>
      <c r="P987" s="12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0.55959999999999999</v>
      </c>
      <c r="N988" s="2">
        <v>0.77900000000000003</v>
      </c>
      <c r="O988" s="2">
        <v>0.50480000000000003</v>
      </c>
      <c r="P988" s="12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0.5595</v>
      </c>
      <c r="N989" s="2">
        <v>0.77890000000000004</v>
      </c>
      <c r="O989" s="2">
        <v>0.50470000000000004</v>
      </c>
      <c r="P989" s="12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0.5595</v>
      </c>
      <c r="N990" s="2">
        <v>0.77869999999999995</v>
      </c>
      <c r="O990" s="2">
        <v>0.50570000000000004</v>
      </c>
      <c r="P990" s="12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0.55940000000000001</v>
      </c>
      <c r="N991" s="2">
        <v>0.77859999999999996</v>
      </c>
      <c r="O991" s="2">
        <v>0.50449999999999995</v>
      </c>
      <c r="P991" s="12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0.55930000000000002</v>
      </c>
      <c r="N992" s="2">
        <v>0.77849999999999997</v>
      </c>
      <c r="O992" s="2">
        <v>0.50439999999999996</v>
      </c>
      <c r="P992" s="12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0.55930000000000002</v>
      </c>
      <c r="N993" s="2">
        <v>0.77839999999999998</v>
      </c>
      <c r="O993" s="2">
        <v>0.50429999999999997</v>
      </c>
      <c r="P993" s="12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0.55920000000000003</v>
      </c>
      <c r="N994" s="2">
        <v>0.77829999999999999</v>
      </c>
      <c r="O994" s="2">
        <v>0.50419999999999998</v>
      </c>
      <c r="P994" s="12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0.55920000000000003</v>
      </c>
      <c r="N995" s="2">
        <v>0.7782</v>
      </c>
      <c r="O995" s="2">
        <v>0.504</v>
      </c>
      <c r="P995" s="12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0.55910000000000004</v>
      </c>
      <c r="N996" s="2">
        <v>0.77810000000000001</v>
      </c>
      <c r="O996" s="2">
        <v>0.50390000000000001</v>
      </c>
      <c r="P996" s="12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0.55900000000000005</v>
      </c>
      <c r="N997" s="2">
        <v>0.77800000000000002</v>
      </c>
      <c r="O997" s="2">
        <v>0.50380000000000003</v>
      </c>
      <c r="P997" s="12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0.55900000000000005</v>
      </c>
      <c r="N998" s="2">
        <v>0.77790000000000004</v>
      </c>
      <c r="O998" s="2">
        <v>0.50370000000000004</v>
      </c>
      <c r="P998" s="12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0.55889999999999995</v>
      </c>
      <c r="N999" s="2">
        <v>0.77780000000000005</v>
      </c>
      <c r="O999" s="2">
        <v>0.50360000000000005</v>
      </c>
      <c r="P999" s="12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0.55889999999999995</v>
      </c>
      <c r="N1000" s="2">
        <v>0.77769999999999995</v>
      </c>
      <c r="O1000" s="2">
        <v>0.50460000000000005</v>
      </c>
      <c r="P1000" s="12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0.55879999999999996</v>
      </c>
      <c r="N1001" s="2">
        <v>0.77759999999999996</v>
      </c>
      <c r="O1001" s="2">
        <v>0.50339999999999996</v>
      </c>
      <c r="P1001" s="12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0.55869999999999997</v>
      </c>
      <c r="N1002" s="2">
        <v>0.77749999999999997</v>
      </c>
      <c r="O1002" s="2">
        <v>0.50329999999999997</v>
      </c>
      <c r="P1002" s="12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0.55869999999999997</v>
      </c>
      <c r="N1003" s="2">
        <v>0.77739999999999998</v>
      </c>
      <c r="O1003" s="2">
        <v>0.50319999999999998</v>
      </c>
      <c r="P1003" s="12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0.55859999999999999</v>
      </c>
      <c r="N1004" s="2">
        <v>0.77729999999999999</v>
      </c>
      <c r="O1004" s="2">
        <v>0.50309999999999999</v>
      </c>
      <c r="P1004" s="12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0.55859999999999999</v>
      </c>
      <c r="N1005" s="2">
        <v>0.7772</v>
      </c>
      <c r="O1005" s="2">
        <v>0.50290000000000001</v>
      </c>
      <c r="P1005" s="12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0.5585</v>
      </c>
      <c r="N1006" s="2">
        <v>0.77710000000000001</v>
      </c>
      <c r="O1006" s="2">
        <v>0.50280000000000002</v>
      </c>
      <c r="P1006" s="12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0.5585</v>
      </c>
      <c r="N1007" s="2">
        <v>0.77700000000000002</v>
      </c>
      <c r="O1007" s="2">
        <v>0.50270000000000004</v>
      </c>
      <c r="P1007" s="12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0.55840000000000001</v>
      </c>
      <c r="N1008" s="2">
        <v>0.77690000000000003</v>
      </c>
      <c r="O1008" s="2">
        <v>0.50260000000000005</v>
      </c>
      <c r="P1008" s="12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0.55830000000000002</v>
      </c>
      <c r="N1009" s="2">
        <v>0.77680000000000005</v>
      </c>
      <c r="O1009" s="2">
        <v>0.50249999999999995</v>
      </c>
      <c r="P1009" s="12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0.55830000000000002</v>
      </c>
      <c r="N1010" s="2">
        <v>0.77669999999999995</v>
      </c>
      <c r="O1010" s="2">
        <v>0.50349999999999995</v>
      </c>
      <c r="P1010" s="12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0.55820000000000003</v>
      </c>
      <c r="N1011" s="2">
        <v>0.77659999999999996</v>
      </c>
      <c r="O1011" s="2">
        <v>0.50229999999999997</v>
      </c>
      <c r="P1011" s="12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0.55820000000000003</v>
      </c>
      <c r="N1012" s="2">
        <v>0.77649999999999997</v>
      </c>
      <c r="O1012" s="2">
        <v>0.50219999999999998</v>
      </c>
      <c r="P1012" s="12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0.55810000000000004</v>
      </c>
      <c r="N1013" s="2">
        <v>0.77639999999999998</v>
      </c>
      <c r="O1013" s="2">
        <v>0.50209999999999999</v>
      </c>
      <c r="P1013" s="12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0.55800000000000005</v>
      </c>
      <c r="N1014" s="2">
        <v>0.77629999999999999</v>
      </c>
      <c r="O1014" s="2">
        <v>0.502</v>
      </c>
      <c r="P1014" s="12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0.55800000000000005</v>
      </c>
      <c r="N1015" s="2">
        <v>0.7762</v>
      </c>
      <c r="O1015" s="2">
        <v>0.50180000000000002</v>
      </c>
      <c r="P1015" s="12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0.55789999999999995</v>
      </c>
      <c r="N1016" s="2">
        <v>0.77610000000000001</v>
      </c>
      <c r="O1016" s="2">
        <v>0.50170000000000003</v>
      </c>
      <c r="P1016" s="12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0.55789999999999995</v>
      </c>
      <c r="N1017" s="2">
        <v>0.77600000000000002</v>
      </c>
      <c r="O1017" s="2">
        <v>0.50160000000000005</v>
      </c>
      <c r="P1017" s="12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0.55779999999999996</v>
      </c>
      <c r="N1018" s="2">
        <v>0.77590000000000003</v>
      </c>
      <c r="O1018" s="2">
        <v>0.50149999999999995</v>
      </c>
      <c r="P1018" s="12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0.55779999999999996</v>
      </c>
      <c r="N1019" s="2">
        <v>0.77590000000000003</v>
      </c>
      <c r="O1019" s="2">
        <v>0.50139999999999996</v>
      </c>
      <c r="P1019" s="12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0.55769999999999997</v>
      </c>
      <c r="N1020" s="2">
        <v>0.77580000000000005</v>
      </c>
      <c r="O1020" s="2">
        <v>0.50239999999999996</v>
      </c>
      <c r="P1020" s="12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0.55759999999999998</v>
      </c>
      <c r="N1021" s="2">
        <v>0.77569999999999995</v>
      </c>
      <c r="O1021" s="2">
        <v>0.50119999999999998</v>
      </c>
      <c r="P1021" s="12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0.55759999999999998</v>
      </c>
      <c r="N1022" s="2">
        <v>0.77559999999999996</v>
      </c>
      <c r="O1022" s="2">
        <v>0.50109999999999999</v>
      </c>
      <c r="P1022" s="12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0.5575</v>
      </c>
      <c r="N1023" s="2">
        <v>0.77549999999999997</v>
      </c>
      <c r="O1023" s="2">
        <v>0.50109999999999999</v>
      </c>
      <c r="P1023" s="12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0.5575</v>
      </c>
      <c r="N1024" s="2">
        <v>0.77539999999999998</v>
      </c>
      <c r="O1024" s="2">
        <v>0.50090000000000001</v>
      </c>
      <c r="P1024" s="12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0.55740000000000001</v>
      </c>
      <c r="N1025" s="2">
        <v>0.77529999999999999</v>
      </c>
      <c r="O1025" s="2">
        <v>0.50070000000000003</v>
      </c>
      <c r="P1025" s="12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0.55730000000000002</v>
      </c>
      <c r="N1026" s="2">
        <v>0.7752</v>
      </c>
      <c r="O1026" s="2">
        <v>0.50060000000000004</v>
      </c>
      <c r="P1026" s="12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0.55730000000000002</v>
      </c>
      <c r="N1027" s="2">
        <v>0.77510000000000001</v>
      </c>
      <c r="O1027" s="2">
        <v>0.50049999999999994</v>
      </c>
      <c r="P1027" s="12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0.55720000000000003</v>
      </c>
      <c r="N1028" s="2">
        <v>0.77500000000000002</v>
      </c>
      <c r="O1028" s="2">
        <v>0.50039999999999996</v>
      </c>
      <c r="P1028" s="12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0.55720000000000003</v>
      </c>
      <c r="N1029" s="2">
        <v>0.77490000000000003</v>
      </c>
      <c r="O1029" s="2">
        <v>0.50029999999999997</v>
      </c>
      <c r="P1029" s="12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0.55710000000000004</v>
      </c>
      <c r="N1030" s="2">
        <v>0.77480000000000004</v>
      </c>
      <c r="O1030" s="2">
        <v>0.50129999999999997</v>
      </c>
      <c r="P1030" s="12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0.55710000000000004</v>
      </c>
      <c r="N1031" s="2">
        <v>0.77470000000000006</v>
      </c>
      <c r="O1031" s="2">
        <v>0.50009999999999999</v>
      </c>
      <c r="P1031" s="12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0.55700000000000005</v>
      </c>
      <c r="N1032" s="2">
        <v>0.77459999999999996</v>
      </c>
      <c r="O1032" s="2">
        <v>0.5</v>
      </c>
      <c r="P1032" s="12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0.55700000000000005</v>
      </c>
      <c r="N1033" s="2">
        <v>0.77449999999999997</v>
      </c>
      <c r="O1033" s="2">
        <v>0.49990000000000001</v>
      </c>
      <c r="P1033" s="12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0.55689999999999995</v>
      </c>
      <c r="N1034" s="2">
        <v>0.77439999999999998</v>
      </c>
      <c r="O1034" s="2">
        <v>0.49980000000000002</v>
      </c>
      <c r="P1034" s="12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0.55679999999999996</v>
      </c>
      <c r="N1035" s="2">
        <v>0.77439999999999998</v>
      </c>
      <c r="O1035" s="2">
        <v>0.49969999999999998</v>
      </c>
      <c r="P1035" s="12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0.55679999999999996</v>
      </c>
      <c r="N1036" s="2">
        <v>0.77429999999999999</v>
      </c>
      <c r="O1036" s="2">
        <v>0.4995</v>
      </c>
      <c r="P1036" s="12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0.55669999999999997</v>
      </c>
      <c r="N1037" s="2">
        <v>0.7742</v>
      </c>
      <c r="O1037" s="2">
        <v>0.49940000000000001</v>
      </c>
      <c r="P1037" s="12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0.55669999999999997</v>
      </c>
      <c r="N1038" s="2">
        <v>0.77410000000000001</v>
      </c>
      <c r="O1038" s="2">
        <v>0.49930000000000002</v>
      </c>
      <c r="P1038" s="12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0.55659999999999998</v>
      </c>
      <c r="N1039" s="2">
        <v>0.77400000000000002</v>
      </c>
      <c r="O1039" s="2">
        <v>0.49919999999999998</v>
      </c>
      <c r="P1039" s="12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0.55659999999999998</v>
      </c>
      <c r="N1040" s="2">
        <v>0.77390000000000003</v>
      </c>
      <c r="O1040" s="2">
        <v>0.50019999999999998</v>
      </c>
      <c r="P1040" s="12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0.55649999999999999</v>
      </c>
      <c r="N1041" s="2">
        <v>0.77380000000000004</v>
      </c>
      <c r="O1041" s="2">
        <v>0.499</v>
      </c>
      <c r="P1041" s="12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0.55649999999999999</v>
      </c>
      <c r="N1042" s="2">
        <v>0.77370000000000005</v>
      </c>
      <c r="O1042" s="2">
        <v>0.49890000000000001</v>
      </c>
      <c r="P1042" s="12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0.55640000000000001</v>
      </c>
      <c r="N1043" s="2">
        <v>0.77359999999999995</v>
      </c>
      <c r="O1043" s="2">
        <v>0.49880000000000002</v>
      </c>
      <c r="P1043" s="12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0.55630000000000002</v>
      </c>
      <c r="N1044" s="2">
        <v>0.77359999999999995</v>
      </c>
      <c r="O1044" s="2">
        <v>0.49869999999999998</v>
      </c>
      <c r="P1044" s="12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0.55630000000000002</v>
      </c>
      <c r="N1045" s="2">
        <v>0.77349999999999997</v>
      </c>
      <c r="O1045" s="2">
        <v>0.49859999999999999</v>
      </c>
      <c r="P1045" s="12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0.55620000000000003</v>
      </c>
      <c r="N1046" s="2">
        <v>0.77339999999999998</v>
      </c>
      <c r="O1046" s="2">
        <v>0.4985</v>
      </c>
      <c r="P1046" s="12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0.55620000000000003</v>
      </c>
      <c r="N1047" s="2">
        <v>0.77329999999999999</v>
      </c>
      <c r="O1047" s="2">
        <v>0.49830000000000002</v>
      </c>
      <c r="P1047" s="12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0.55610000000000004</v>
      </c>
      <c r="N1048" s="2">
        <v>0.7732</v>
      </c>
      <c r="O1048" s="2">
        <v>0.49819999999999998</v>
      </c>
      <c r="P1048" s="12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0.55610000000000004</v>
      </c>
      <c r="N1049" s="2">
        <v>0.77310000000000001</v>
      </c>
      <c r="O1049" s="2">
        <v>0.49809999999999999</v>
      </c>
      <c r="P1049" s="12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0.55600000000000005</v>
      </c>
      <c r="N1050" s="2">
        <v>0.77300000000000002</v>
      </c>
      <c r="O1050" s="2">
        <v>0.49909999999999999</v>
      </c>
      <c r="P1050" s="12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0.55600000000000005</v>
      </c>
      <c r="N1051" s="2">
        <v>0.77300000000000002</v>
      </c>
      <c r="O1051" s="2">
        <v>0.49790000000000001</v>
      </c>
      <c r="P1051" s="12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0.55589999999999995</v>
      </c>
      <c r="N1052" s="2">
        <v>0.77290000000000003</v>
      </c>
      <c r="O1052" s="2">
        <v>0.49780000000000002</v>
      </c>
      <c r="P1052" s="12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0.55579999999999996</v>
      </c>
      <c r="N1053" s="2">
        <v>0.77280000000000004</v>
      </c>
      <c r="O1053" s="2">
        <v>0.49769999999999998</v>
      </c>
      <c r="P1053" s="12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0.55579999999999996</v>
      </c>
      <c r="N1054" s="2">
        <v>0.77270000000000005</v>
      </c>
      <c r="O1054" s="2">
        <v>0.49759999999999999</v>
      </c>
      <c r="P1054" s="12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0.55569999999999997</v>
      </c>
      <c r="N1055" s="2">
        <v>0.77259999999999995</v>
      </c>
      <c r="O1055" s="2">
        <v>0.4975</v>
      </c>
      <c r="P1055" s="12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0.55569999999999997</v>
      </c>
      <c r="N1056" s="2">
        <v>0.77249999999999996</v>
      </c>
      <c r="O1056" s="2">
        <v>0.49740000000000001</v>
      </c>
      <c r="P1056" s="12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0.55559999999999998</v>
      </c>
      <c r="N1057" s="2">
        <v>0.77249999999999996</v>
      </c>
      <c r="O1057" s="2">
        <v>0.49730000000000002</v>
      </c>
      <c r="P1057" s="12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0.55559999999999998</v>
      </c>
      <c r="N1058" s="2">
        <v>0.77239999999999998</v>
      </c>
      <c r="O1058" s="2">
        <v>0.49719999999999998</v>
      </c>
      <c r="P1058" s="12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0.55549999999999999</v>
      </c>
      <c r="N1059" s="2">
        <v>0.77229999999999999</v>
      </c>
      <c r="O1059" s="2">
        <v>0.49709999999999999</v>
      </c>
      <c r="P1059" s="12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0.55549999999999999</v>
      </c>
      <c r="N1060" s="2">
        <v>0.7722</v>
      </c>
      <c r="O1060" s="2">
        <v>0.498</v>
      </c>
      <c r="P1060" s="12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0.5554</v>
      </c>
      <c r="N1061" s="2">
        <v>0.77210000000000001</v>
      </c>
      <c r="O1061" s="2">
        <v>0.49690000000000001</v>
      </c>
      <c r="P1061" s="12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0.5554</v>
      </c>
      <c r="N1062" s="2">
        <v>0.77210000000000001</v>
      </c>
      <c r="O1062" s="2">
        <v>0.49680000000000002</v>
      </c>
      <c r="P1062" s="12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0.55530000000000002</v>
      </c>
      <c r="N1063" s="2">
        <v>0.77200000000000002</v>
      </c>
      <c r="O1063" s="2">
        <v>0.49669999999999997</v>
      </c>
      <c r="P1063" s="12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0.55520000000000003</v>
      </c>
      <c r="N1064" s="2">
        <v>0.77190000000000003</v>
      </c>
      <c r="O1064" s="2">
        <v>0.49659999999999999</v>
      </c>
      <c r="P1064" s="12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0.55520000000000003</v>
      </c>
      <c r="N1065" s="2">
        <v>0.77180000000000004</v>
      </c>
      <c r="O1065" s="2">
        <v>0.4965</v>
      </c>
      <c r="P1065" s="12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0.55510000000000004</v>
      </c>
      <c r="N1066" s="2">
        <v>0.77170000000000005</v>
      </c>
      <c r="O1066" s="2">
        <v>0.49640000000000001</v>
      </c>
      <c r="P1066" s="12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0.55510000000000004</v>
      </c>
      <c r="N1067" s="2">
        <v>0.77170000000000005</v>
      </c>
      <c r="O1067" s="2">
        <v>0.49630000000000002</v>
      </c>
      <c r="P1067" s="12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0.55500000000000005</v>
      </c>
      <c r="N1068" s="2">
        <v>0.77159999999999995</v>
      </c>
      <c r="O1068" s="2">
        <v>0.49619999999999997</v>
      </c>
      <c r="P1068" s="12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0.55500000000000005</v>
      </c>
      <c r="N1069" s="2">
        <v>0.77149999999999996</v>
      </c>
      <c r="O1069" s="2">
        <v>0.49609999999999999</v>
      </c>
      <c r="P1069" s="12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0.55489999999999995</v>
      </c>
      <c r="N1070" s="2">
        <v>0.77139999999999997</v>
      </c>
      <c r="O1070" s="2">
        <v>0.497</v>
      </c>
      <c r="P1070" s="12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0.55489999999999995</v>
      </c>
      <c r="N1071" s="2">
        <v>0.77139999999999997</v>
      </c>
      <c r="O1071" s="2">
        <v>0.49590000000000001</v>
      </c>
      <c r="P1071" s="12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0.55479999999999996</v>
      </c>
      <c r="N1072" s="2">
        <v>0.77129999999999999</v>
      </c>
      <c r="O1072" s="2">
        <v>0.49580000000000002</v>
      </c>
      <c r="P1072" s="12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0.55479999999999996</v>
      </c>
      <c r="N1073" s="2">
        <v>0.7712</v>
      </c>
      <c r="O1073" s="2">
        <v>0.49569999999999997</v>
      </c>
      <c r="P1073" s="12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0.55469999999999997</v>
      </c>
      <c r="N1074" s="2">
        <v>0.7712</v>
      </c>
      <c r="O1074" s="2">
        <v>0.49559999999999998</v>
      </c>
      <c r="P1074" s="12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0.55469999999999997</v>
      </c>
      <c r="N1075" s="2">
        <v>0.77110000000000001</v>
      </c>
      <c r="O1075" s="2">
        <v>0.4955</v>
      </c>
      <c r="P1075" s="12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0.55459999999999998</v>
      </c>
      <c r="N1076" s="2">
        <v>0.77100000000000002</v>
      </c>
      <c r="O1076" s="2">
        <v>0.49540000000000001</v>
      </c>
      <c r="P1076" s="12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0.55459999999999998</v>
      </c>
      <c r="N1077" s="2">
        <v>0.77090000000000003</v>
      </c>
      <c r="O1077" s="2">
        <v>0.49530000000000002</v>
      </c>
      <c r="P1077" s="12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0.55449999999999999</v>
      </c>
      <c r="N1078" s="2">
        <v>0.77090000000000003</v>
      </c>
      <c r="O1078" s="2">
        <v>0.49519999999999997</v>
      </c>
      <c r="P1078" s="12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0.5544</v>
      </c>
      <c r="N1079" s="2">
        <v>0.77080000000000004</v>
      </c>
      <c r="O1079" s="2">
        <v>0.49509999999999998</v>
      </c>
      <c r="P1079" s="12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0.5544</v>
      </c>
      <c r="N1080" s="2">
        <v>0.77070000000000005</v>
      </c>
      <c r="O1080" s="2">
        <v>0.496</v>
      </c>
      <c r="P1080" s="12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0.55430000000000001</v>
      </c>
      <c r="N1081" s="2">
        <v>0.77070000000000005</v>
      </c>
      <c r="O1081" s="2">
        <v>0.49490000000000001</v>
      </c>
      <c r="P1081" s="12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0.55430000000000001</v>
      </c>
      <c r="N1082" s="2">
        <v>0.77059999999999995</v>
      </c>
      <c r="O1082" s="2">
        <v>0.49480000000000002</v>
      </c>
      <c r="P1082" s="12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0.55420000000000003</v>
      </c>
      <c r="N1083" s="2">
        <v>0.77049999999999996</v>
      </c>
      <c r="O1083" s="2">
        <v>0.49469999999999997</v>
      </c>
      <c r="P1083" s="12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0.55420000000000003</v>
      </c>
      <c r="N1084" s="2">
        <v>0.77049999999999996</v>
      </c>
      <c r="O1084" s="2">
        <v>0.49459999999999998</v>
      </c>
      <c r="P1084" s="12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0.55410000000000004</v>
      </c>
      <c r="N1085" s="2">
        <v>0.77039999999999997</v>
      </c>
      <c r="O1085" s="2">
        <v>0.4945</v>
      </c>
      <c r="P1085" s="12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0.55410000000000004</v>
      </c>
      <c r="N1086" s="2">
        <v>0.77029999999999998</v>
      </c>
      <c r="O1086" s="2">
        <v>0.49440000000000001</v>
      </c>
      <c r="P1086" s="12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0.55400000000000005</v>
      </c>
      <c r="N1087" s="2">
        <v>0.77029999999999998</v>
      </c>
      <c r="O1087" s="2">
        <v>0.49430000000000002</v>
      </c>
      <c r="P1087" s="12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0.55400000000000005</v>
      </c>
      <c r="N1088" s="2">
        <v>0.7702</v>
      </c>
      <c r="O1088" s="2">
        <v>0.49419999999999997</v>
      </c>
      <c r="P1088" s="12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0.55389999999999995</v>
      </c>
      <c r="N1089" s="2">
        <v>0.7702</v>
      </c>
      <c r="O1089" s="2">
        <v>0.49409999999999998</v>
      </c>
      <c r="P1089" s="12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0.55389999999999995</v>
      </c>
      <c r="N1090" s="2">
        <v>0.77010000000000001</v>
      </c>
      <c r="O1090" s="2">
        <v>0.495</v>
      </c>
      <c r="P1090" s="12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0.55379999999999996</v>
      </c>
      <c r="N1091" s="2">
        <v>0.77</v>
      </c>
      <c r="O1091" s="2">
        <v>0.49390000000000001</v>
      </c>
      <c r="P1091" s="12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0.55379999999999996</v>
      </c>
      <c r="N1092" s="2">
        <v>0.77</v>
      </c>
      <c r="O1092" s="2">
        <v>0.49380000000000002</v>
      </c>
      <c r="P1092" s="12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0.55369999999999997</v>
      </c>
      <c r="N1093" s="2">
        <v>0.76990000000000003</v>
      </c>
      <c r="O1093" s="2">
        <v>0.49370000000000003</v>
      </c>
      <c r="P1093" s="12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0.55369999999999997</v>
      </c>
      <c r="N1094" s="2">
        <v>0.76990000000000003</v>
      </c>
      <c r="O1094" s="2">
        <v>0.49359999999999998</v>
      </c>
      <c r="P1094" s="12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0.55359999999999998</v>
      </c>
      <c r="N1095" s="2">
        <v>0.76980000000000004</v>
      </c>
      <c r="O1095" s="2">
        <v>0.49349999999999999</v>
      </c>
      <c r="P1095" s="12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0.55359999999999998</v>
      </c>
      <c r="N1096" s="2">
        <v>0.76980000000000004</v>
      </c>
      <c r="O1096" s="2">
        <v>0.49340000000000001</v>
      </c>
      <c r="P1096" s="12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0.55349999999999999</v>
      </c>
      <c r="N1097" s="2">
        <v>0.76970000000000005</v>
      </c>
      <c r="O1097" s="2">
        <v>0.49330000000000002</v>
      </c>
      <c r="P1097" s="12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0.55349999999999999</v>
      </c>
      <c r="N1098" s="2">
        <v>0.76959999999999995</v>
      </c>
      <c r="O1098" s="2">
        <v>0.49320000000000003</v>
      </c>
      <c r="P1098" s="12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0.5534</v>
      </c>
      <c r="N1099" s="2">
        <v>0.76959999999999995</v>
      </c>
      <c r="O1099" s="2">
        <v>0.49309999999999998</v>
      </c>
      <c r="P1099" s="12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0.55330000000000001</v>
      </c>
      <c r="N1100" s="2">
        <v>0.76949999999999996</v>
      </c>
      <c r="O1100" s="2">
        <v>0.49399999999999999</v>
      </c>
      <c r="P1100" s="12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0.55330000000000001</v>
      </c>
      <c r="N1101" s="2">
        <v>0.76949999999999996</v>
      </c>
      <c r="O1101" s="2">
        <v>0.4929</v>
      </c>
      <c r="P1101" s="12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0.55320000000000003</v>
      </c>
      <c r="N1102" s="2">
        <v>0.76939999999999997</v>
      </c>
      <c r="O1102" s="2">
        <v>0.49280000000000002</v>
      </c>
      <c r="P1102" s="12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0.55320000000000003</v>
      </c>
      <c r="N1103" s="2">
        <v>0.76939999999999997</v>
      </c>
      <c r="O1103" s="2">
        <v>0.49270000000000003</v>
      </c>
      <c r="P1103" s="12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0.55310000000000004</v>
      </c>
      <c r="N1104" s="2">
        <v>0.76929999999999998</v>
      </c>
      <c r="O1104" s="2">
        <v>0.49259999999999998</v>
      </c>
      <c r="P1104" s="12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0.55310000000000004</v>
      </c>
      <c r="N1105" s="2">
        <v>0.76929999999999998</v>
      </c>
      <c r="O1105" s="2">
        <v>0.49249999999999999</v>
      </c>
      <c r="P1105" s="12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0.55300000000000005</v>
      </c>
      <c r="N1106" s="2">
        <v>0.76919999999999999</v>
      </c>
      <c r="O1106" s="2">
        <v>0.4924</v>
      </c>
      <c r="P1106" s="12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0.55300000000000005</v>
      </c>
      <c r="N1107" s="2">
        <v>0.76919999999999999</v>
      </c>
      <c r="O1107" s="2">
        <v>0.49230000000000002</v>
      </c>
      <c r="P1107" s="12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0.55289999999999995</v>
      </c>
      <c r="N1108" s="2">
        <v>0.76910000000000001</v>
      </c>
      <c r="O1108" s="2">
        <v>0.49220000000000003</v>
      </c>
      <c r="P1108" s="12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0.55289999999999995</v>
      </c>
      <c r="N1109" s="2">
        <v>0.76910000000000001</v>
      </c>
      <c r="O1109" s="2">
        <v>0.49209999999999998</v>
      </c>
      <c r="P1109" s="12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0.55279999999999996</v>
      </c>
      <c r="N1110" s="2">
        <v>0.76910000000000001</v>
      </c>
      <c r="O1110" s="2">
        <v>0.49299999999999999</v>
      </c>
      <c r="P1110" s="12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0.55279999999999996</v>
      </c>
      <c r="N1111" s="2">
        <v>0.76910000000000001</v>
      </c>
      <c r="O1111" s="2">
        <v>0.4919</v>
      </c>
      <c r="P1111" s="12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0.55269999999999997</v>
      </c>
      <c r="N1112" s="2">
        <v>0.76910000000000001</v>
      </c>
      <c r="O1112" s="2">
        <v>0.49180000000000001</v>
      </c>
      <c r="P1112" s="12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0.55269999999999997</v>
      </c>
      <c r="N1113" s="2">
        <v>0.76910000000000001</v>
      </c>
      <c r="O1113" s="2">
        <v>0.49170000000000003</v>
      </c>
      <c r="P1113" s="12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0.55259999999999998</v>
      </c>
      <c r="N1114" s="2">
        <v>0.76910000000000001</v>
      </c>
      <c r="O1114" s="2">
        <v>0.49159999999999998</v>
      </c>
      <c r="P1114" s="12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0.55259999999999998</v>
      </c>
      <c r="N1115" s="2">
        <v>0.76910000000000001</v>
      </c>
      <c r="O1115" s="2">
        <v>0.49149999999999999</v>
      </c>
      <c r="P1115" s="12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0.55249999999999999</v>
      </c>
      <c r="N1116" s="2">
        <v>0.76910000000000001</v>
      </c>
      <c r="O1116" s="2">
        <v>0.4914</v>
      </c>
      <c r="P1116" s="12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0.55249999999999999</v>
      </c>
      <c r="N1117" s="2">
        <v>0.76910000000000001</v>
      </c>
      <c r="O1117" s="2">
        <v>0.49130000000000001</v>
      </c>
      <c r="P1117" s="12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0.5524</v>
      </c>
      <c r="N1118" s="2">
        <v>0.76910000000000001</v>
      </c>
      <c r="O1118" s="2">
        <v>0.49120000000000003</v>
      </c>
      <c r="P1118" s="12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0.5524</v>
      </c>
      <c r="N1119" s="2">
        <v>0.76910000000000001</v>
      </c>
      <c r="O1119" s="2">
        <v>0.49109999999999998</v>
      </c>
      <c r="P1119" s="12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0.55230000000000001</v>
      </c>
      <c r="N1120" s="2">
        <v>0.76910000000000001</v>
      </c>
      <c r="O1120" s="2">
        <v>0.49199999999999999</v>
      </c>
      <c r="P1120" s="12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0.55230000000000001</v>
      </c>
      <c r="N1121" s="2">
        <v>0.76910000000000001</v>
      </c>
      <c r="O1121" s="2">
        <v>0.4909</v>
      </c>
      <c r="P1121" s="12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0.55220000000000002</v>
      </c>
      <c r="N1122" s="2">
        <v>0.76910000000000001</v>
      </c>
      <c r="O1122" s="2">
        <v>0.49080000000000001</v>
      </c>
      <c r="P1122" s="12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0.55220000000000002</v>
      </c>
      <c r="N1123" s="2">
        <v>0.76910000000000001</v>
      </c>
      <c r="O1123" s="2">
        <v>0.49070000000000003</v>
      </c>
      <c r="P1123" s="12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0.55210000000000004</v>
      </c>
      <c r="N1124" s="2">
        <v>0.76910000000000001</v>
      </c>
      <c r="O1124" s="2">
        <v>0.49059999999999998</v>
      </c>
      <c r="P1124" s="12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0.55210000000000004</v>
      </c>
      <c r="N1125" s="2">
        <v>0.76910000000000001</v>
      </c>
      <c r="O1125" s="2">
        <v>0.49049999999999999</v>
      </c>
      <c r="P1125" s="12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0.55200000000000005</v>
      </c>
      <c r="N1126" s="2">
        <v>0.76910000000000001</v>
      </c>
      <c r="O1126" s="2">
        <v>0.4904</v>
      </c>
      <c r="P1126" s="12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0.55200000000000005</v>
      </c>
      <c r="N1127" s="2">
        <v>0.76910000000000001</v>
      </c>
      <c r="O1127" s="2">
        <v>0.49030000000000001</v>
      </c>
      <c r="P1127" s="12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0.55189999999999995</v>
      </c>
      <c r="N1128" s="2">
        <v>0.76910000000000001</v>
      </c>
      <c r="O1128" s="2">
        <v>0.49020000000000002</v>
      </c>
      <c r="P1128" s="12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0.55189999999999995</v>
      </c>
      <c r="N1129" s="2">
        <v>0.76910000000000001</v>
      </c>
      <c r="O1129" s="2">
        <v>0.49009999999999998</v>
      </c>
      <c r="P1129" s="12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0.55179999999999996</v>
      </c>
      <c r="N1130" s="2">
        <v>0.76910000000000001</v>
      </c>
      <c r="O1130" s="2">
        <v>0.49099999999999999</v>
      </c>
      <c r="P1130" s="12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0.55179999999999996</v>
      </c>
      <c r="N1131" s="2">
        <v>0.76910000000000001</v>
      </c>
      <c r="O1131" s="2">
        <v>0.4899</v>
      </c>
      <c r="P1131" s="12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0.55169999999999997</v>
      </c>
      <c r="N1132" s="2">
        <v>0.76910000000000001</v>
      </c>
      <c r="O1132" s="2">
        <v>0.48980000000000001</v>
      </c>
      <c r="P1132" s="12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0.55169999999999997</v>
      </c>
      <c r="N1133" s="2">
        <v>0.76910000000000001</v>
      </c>
      <c r="O1133" s="2">
        <v>0.48970000000000002</v>
      </c>
      <c r="P1133" s="12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0.55159999999999998</v>
      </c>
      <c r="N1134" s="2">
        <v>0.76910000000000001</v>
      </c>
      <c r="O1134" s="2">
        <v>0.48959999999999998</v>
      </c>
      <c r="P1134" s="12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0.55149999999999999</v>
      </c>
      <c r="N1135" s="2">
        <v>0.76910000000000001</v>
      </c>
      <c r="O1135" s="2">
        <v>0.48949999999999999</v>
      </c>
      <c r="P1135" s="12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0.55149999999999999</v>
      </c>
      <c r="N1136" s="2">
        <v>0.76910000000000001</v>
      </c>
      <c r="O1136" s="2">
        <v>0.4894</v>
      </c>
      <c r="P1136" s="12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0.5514</v>
      </c>
      <c r="N1137" s="2">
        <v>0.76910000000000001</v>
      </c>
      <c r="O1137" s="2">
        <v>0.48930000000000001</v>
      </c>
      <c r="P1137" s="12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0.5514</v>
      </c>
      <c r="N1138" s="2">
        <v>0.76910000000000001</v>
      </c>
      <c r="O1138" s="2">
        <v>0.48920000000000002</v>
      </c>
      <c r="P1138" s="12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0.55130000000000001</v>
      </c>
      <c r="N1139" s="2">
        <v>0.76910000000000001</v>
      </c>
      <c r="O1139" s="2">
        <v>0.48909999999999998</v>
      </c>
      <c r="P1139" s="12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0.55130000000000001</v>
      </c>
      <c r="N1140" s="2">
        <v>0.76910000000000001</v>
      </c>
      <c r="O1140" s="2">
        <v>0.49</v>
      </c>
      <c r="P1140" s="12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0.55120000000000002</v>
      </c>
      <c r="N1141" s="2">
        <v>0.76910000000000001</v>
      </c>
      <c r="O1141" s="2">
        <v>0.4889</v>
      </c>
      <c r="P1141" s="12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0.55120000000000002</v>
      </c>
      <c r="N1142" s="2">
        <v>0.76910000000000001</v>
      </c>
      <c r="O1142" s="2">
        <v>0.48880000000000001</v>
      </c>
      <c r="P1142" s="12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0.55110000000000003</v>
      </c>
      <c r="N1143" s="2">
        <v>0.76910000000000001</v>
      </c>
      <c r="O1143" s="2">
        <v>0.48870000000000002</v>
      </c>
      <c r="P1143" s="12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0.55110000000000003</v>
      </c>
      <c r="N1144" s="2">
        <v>0.76910000000000001</v>
      </c>
      <c r="O1144" s="2">
        <v>0.48859999999999998</v>
      </c>
      <c r="P1144" s="12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0.55100000000000005</v>
      </c>
      <c r="N1145" s="2">
        <v>0.76910000000000001</v>
      </c>
      <c r="O1145" s="2">
        <v>0.48849999999999999</v>
      </c>
      <c r="P1145" s="12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0.55100000000000005</v>
      </c>
      <c r="N1146" s="2">
        <v>0.76910000000000001</v>
      </c>
      <c r="O1146" s="2">
        <v>0.4884</v>
      </c>
      <c r="P1146" s="12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0.55089999999999995</v>
      </c>
      <c r="N1147" s="2">
        <v>0.76910000000000001</v>
      </c>
      <c r="O1147" s="2">
        <v>0.48830000000000001</v>
      </c>
      <c r="P1147" s="12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0.55089999999999995</v>
      </c>
      <c r="N1148" s="2">
        <v>0.76910000000000001</v>
      </c>
      <c r="O1148" s="2">
        <v>0.48820000000000002</v>
      </c>
      <c r="P1148" s="12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0.55079999999999996</v>
      </c>
      <c r="N1149" s="2">
        <v>0.76910000000000001</v>
      </c>
      <c r="O1149" s="2">
        <v>0.48809999999999998</v>
      </c>
      <c r="P1149" s="12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0.55079999999999996</v>
      </c>
      <c r="N1150" s="2">
        <v>0.76910000000000001</v>
      </c>
      <c r="O1150" s="2">
        <v>0.48899999999999999</v>
      </c>
      <c r="P1150" s="12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0.55069999999999997</v>
      </c>
      <c r="N1151" s="2">
        <v>0.76910000000000001</v>
      </c>
      <c r="O1151" s="2">
        <v>0.4879</v>
      </c>
      <c r="P1151" s="12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0.55069999999999997</v>
      </c>
      <c r="N1152" s="2">
        <v>0.76910000000000001</v>
      </c>
      <c r="O1152" s="2">
        <v>0.48780000000000001</v>
      </c>
      <c r="P1152" s="12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0.55059999999999998</v>
      </c>
      <c r="N1153" s="2">
        <v>0.76910000000000001</v>
      </c>
      <c r="O1153" s="2">
        <v>0.48770000000000002</v>
      </c>
      <c r="P1153" s="12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0.55059999999999998</v>
      </c>
      <c r="N1154" s="2">
        <v>0.76910000000000001</v>
      </c>
      <c r="O1154" s="2">
        <v>0.48759999999999998</v>
      </c>
      <c r="P1154" s="12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0.55049999999999999</v>
      </c>
      <c r="N1155" s="2">
        <v>0.76910000000000001</v>
      </c>
      <c r="O1155" s="2">
        <v>0.48749999999999999</v>
      </c>
      <c r="P1155" s="12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0.55049999999999999</v>
      </c>
      <c r="N1156" s="2">
        <v>0.76910000000000001</v>
      </c>
      <c r="O1156" s="2">
        <v>0.4874</v>
      </c>
      <c r="P1156" s="12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0.5504</v>
      </c>
      <c r="N1157" s="2">
        <v>0.76910000000000001</v>
      </c>
      <c r="O1157" s="2">
        <v>0.4874</v>
      </c>
      <c r="P1157" s="12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0.5504</v>
      </c>
      <c r="N1158" s="2">
        <v>0.76910000000000001</v>
      </c>
      <c r="O1158" s="2">
        <v>0.48730000000000001</v>
      </c>
      <c r="P1158" s="12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0.55030000000000001</v>
      </c>
      <c r="N1159" s="2">
        <v>0.76910000000000001</v>
      </c>
      <c r="O1159" s="2">
        <v>0.48720000000000002</v>
      </c>
      <c r="P1159" s="12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0.55030000000000001</v>
      </c>
      <c r="N1160" s="2">
        <v>0.76910000000000001</v>
      </c>
      <c r="O1160" s="2">
        <v>0.48799999999999999</v>
      </c>
      <c r="P1160" s="12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0.55020000000000002</v>
      </c>
      <c r="N1161" s="2">
        <v>0.76910000000000001</v>
      </c>
      <c r="O1161" s="2">
        <v>0.48699999999999999</v>
      </c>
      <c r="P1161" s="12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0.55020000000000002</v>
      </c>
      <c r="N1162" s="2">
        <v>0.76910000000000001</v>
      </c>
      <c r="O1162" s="2">
        <v>0.4869</v>
      </c>
      <c r="P1162" s="12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0.55010000000000003</v>
      </c>
      <c r="N1163" s="2">
        <v>0.76910000000000001</v>
      </c>
      <c r="O1163" s="2">
        <v>0.48680000000000001</v>
      </c>
      <c r="P1163" s="12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0.55010000000000003</v>
      </c>
      <c r="N1164" s="2">
        <v>0.76910000000000001</v>
      </c>
      <c r="O1164" s="2">
        <v>0.48680000000000001</v>
      </c>
      <c r="P1164" s="12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0.55000000000000004</v>
      </c>
      <c r="N1165" s="2">
        <v>0.76910000000000001</v>
      </c>
      <c r="O1165" s="2">
        <v>0.48670000000000002</v>
      </c>
      <c r="P1165" s="12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0.55000000000000004</v>
      </c>
      <c r="N1166" s="2">
        <v>0.76910000000000001</v>
      </c>
      <c r="O1166" s="2">
        <v>0.48659999999999998</v>
      </c>
      <c r="P1166" s="12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0.54990000000000006</v>
      </c>
      <c r="N1167" s="2">
        <v>0.76910000000000001</v>
      </c>
      <c r="O1167" s="2">
        <v>0.48649999999999999</v>
      </c>
      <c r="P1167" s="12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0.54990000000000006</v>
      </c>
      <c r="N1168" s="2">
        <v>0.76910000000000001</v>
      </c>
      <c r="O1168" s="2">
        <v>0.4864</v>
      </c>
      <c r="P1168" s="12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0.54979999999999996</v>
      </c>
      <c r="N1169" s="2">
        <v>0.76910000000000001</v>
      </c>
      <c r="O1169" s="2">
        <v>0.48630000000000001</v>
      </c>
      <c r="P1169" s="12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0.54979999999999996</v>
      </c>
      <c r="N1170" s="2">
        <v>0.76910000000000001</v>
      </c>
      <c r="O1170" s="2">
        <v>0.48709999999999998</v>
      </c>
      <c r="P1170" s="12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0.54969999999999997</v>
      </c>
      <c r="N1171" s="2">
        <v>0.76910000000000001</v>
      </c>
      <c r="O1171" s="2">
        <v>0.48609999999999998</v>
      </c>
      <c r="P1171" s="12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0.54969999999999997</v>
      </c>
      <c r="N1172" s="2">
        <v>0.76910000000000001</v>
      </c>
      <c r="O1172" s="2">
        <v>0.48599999999999999</v>
      </c>
      <c r="P1172" s="12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0.54959999999999998</v>
      </c>
      <c r="N1173" s="2">
        <v>0.76910000000000001</v>
      </c>
      <c r="O1173" s="2">
        <v>0.4859</v>
      </c>
      <c r="P1173" s="12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0.54959999999999998</v>
      </c>
      <c r="N1174" s="2">
        <v>0.76910000000000001</v>
      </c>
      <c r="O1174" s="2">
        <v>0.4859</v>
      </c>
      <c r="P1174" s="12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0.54949999999999999</v>
      </c>
      <c r="N1175" s="2">
        <v>0.76910000000000001</v>
      </c>
      <c r="O1175" s="2">
        <v>0.48580000000000001</v>
      </c>
      <c r="P1175" s="12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0.54949999999999999</v>
      </c>
      <c r="N1176" s="2">
        <v>0.76910000000000001</v>
      </c>
      <c r="O1176" s="2">
        <v>0.48570000000000002</v>
      </c>
      <c r="P1176" s="12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0.5494</v>
      </c>
      <c r="N1177" s="2">
        <v>0.76910000000000001</v>
      </c>
      <c r="O1177" s="2">
        <v>0.48559999999999998</v>
      </c>
      <c r="P1177" s="12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0.5494</v>
      </c>
      <c r="N1178" s="2">
        <v>0.76910000000000001</v>
      </c>
      <c r="O1178" s="2">
        <v>0.48549999999999999</v>
      </c>
      <c r="P1178" s="12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0.54930000000000001</v>
      </c>
      <c r="N1179" s="2">
        <v>0.76910000000000001</v>
      </c>
      <c r="O1179" s="2">
        <v>0.4854</v>
      </c>
      <c r="P1179" s="12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0.54930000000000001</v>
      </c>
      <c r="N1180" s="2">
        <v>0.76910000000000001</v>
      </c>
      <c r="O1180" s="2">
        <v>0.48620000000000002</v>
      </c>
      <c r="P1180" s="12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0.54920000000000002</v>
      </c>
      <c r="N1181" s="2">
        <v>0.76910000000000001</v>
      </c>
      <c r="O1181" s="2">
        <v>0.48520000000000002</v>
      </c>
      <c r="P1181" s="12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0.54920000000000002</v>
      </c>
      <c r="N1182" s="2">
        <v>0.76910000000000001</v>
      </c>
      <c r="O1182" s="2">
        <v>0.48509999999999998</v>
      </c>
      <c r="P1182" s="12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0.54910000000000003</v>
      </c>
      <c r="N1183" s="2">
        <v>0.76910000000000001</v>
      </c>
      <c r="O1183" s="2">
        <v>0.48499999999999999</v>
      </c>
      <c r="P1183" s="12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0.54910000000000003</v>
      </c>
      <c r="N1184" s="2">
        <v>0.76910000000000001</v>
      </c>
      <c r="O1184" s="2">
        <v>0.48499999999999999</v>
      </c>
      <c r="P1184" s="12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0.54900000000000004</v>
      </c>
      <c r="N1185" s="2">
        <v>0.76910000000000001</v>
      </c>
      <c r="O1185" s="2">
        <v>0.4849</v>
      </c>
      <c r="P1185" s="12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0.54900000000000004</v>
      </c>
      <c r="N1186" s="2">
        <v>0.76910000000000001</v>
      </c>
      <c r="O1186" s="2">
        <v>0.48480000000000001</v>
      </c>
      <c r="P1186" s="12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0.54890000000000005</v>
      </c>
      <c r="N1187" s="2">
        <v>0.76910000000000001</v>
      </c>
      <c r="O1187" s="2">
        <v>0.48470000000000002</v>
      </c>
      <c r="P1187" s="12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0.54890000000000005</v>
      </c>
      <c r="N1188" s="2">
        <v>0.76910000000000001</v>
      </c>
      <c r="O1188" s="2">
        <v>0.48459999999999998</v>
      </c>
      <c r="P1188" s="12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0.54879999999999995</v>
      </c>
      <c r="N1189" s="2">
        <v>0.76910000000000001</v>
      </c>
      <c r="O1189" s="2">
        <v>0.48449999999999999</v>
      </c>
      <c r="P1189" s="12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0.54879999999999995</v>
      </c>
      <c r="N1190" s="2">
        <v>0.76910000000000001</v>
      </c>
      <c r="O1190" s="2">
        <v>0.48530000000000001</v>
      </c>
      <c r="P1190" s="12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0.54869999999999997</v>
      </c>
      <c r="N1191" s="2">
        <v>0.76910000000000001</v>
      </c>
      <c r="O1191" s="2">
        <v>0.48430000000000001</v>
      </c>
      <c r="P1191" s="12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0.54869999999999997</v>
      </c>
      <c r="N1192" s="2">
        <v>0.76910000000000001</v>
      </c>
      <c r="O1192" s="2">
        <v>0.48420000000000002</v>
      </c>
      <c r="P1192" s="12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0.54859999999999998</v>
      </c>
      <c r="N1193" s="2">
        <v>0.76910000000000001</v>
      </c>
      <c r="O1193" s="2">
        <v>0.48409999999999997</v>
      </c>
      <c r="P1193" s="12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0.54859999999999998</v>
      </c>
      <c r="N1194" s="2">
        <v>0.76910000000000001</v>
      </c>
      <c r="O1194" s="2">
        <v>0.48409999999999997</v>
      </c>
      <c r="P1194" s="12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0.54849999999999999</v>
      </c>
      <c r="N1195" s="2">
        <v>0.76910000000000001</v>
      </c>
      <c r="O1195" s="2">
        <v>0.48399999999999999</v>
      </c>
      <c r="P1195" s="12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0.54849999999999999</v>
      </c>
      <c r="N1196" s="2">
        <v>0.76910000000000001</v>
      </c>
      <c r="O1196" s="2">
        <v>0.4839</v>
      </c>
      <c r="P1196" s="12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0.5484</v>
      </c>
      <c r="N1197" s="2">
        <v>0.76910000000000001</v>
      </c>
      <c r="O1197" s="2">
        <v>0.48380000000000001</v>
      </c>
      <c r="P1197" s="12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0.5484</v>
      </c>
      <c r="N1198" s="2">
        <v>0.76910000000000001</v>
      </c>
      <c r="O1198" s="2">
        <v>0.48370000000000002</v>
      </c>
      <c r="P1198" s="12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0.54830000000000001</v>
      </c>
      <c r="N1199" s="2">
        <v>0.76910000000000001</v>
      </c>
      <c r="O1199" s="2">
        <v>0.48359999999999997</v>
      </c>
      <c r="P1199" s="12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0.54830000000000001</v>
      </c>
      <c r="N1200" s="2">
        <v>0.76910000000000001</v>
      </c>
      <c r="O1200" s="2">
        <v>0.4844</v>
      </c>
      <c r="P1200" s="12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0.54820000000000002</v>
      </c>
      <c r="N1201" s="2">
        <v>0.76910000000000001</v>
      </c>
      <c r="O1201" s="2">
        <v>0.4834</v>
      </c>
      <c r="P1201" s="12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0.54820000000000002</v>
      </c>
      <c r="N1202" s="2">
        <v>0.76910000000000001</v>
      </c>
      <c r="O1202" s="2">
        <v>0.48330000000000001</v>
      </c>
      <c r="P1202" s="12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0.54810000000000003</v>
      </c>
      <c r="N1203" s="2">
        <v>0.76910000000000001</v>
      </c>
      <c r="O1203" s="2">
        <v>0.48320000000000002</v>
      </c>
      <c r="P1203" s="12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0.54810000000000003</v>
      </c>
      <c r="N1204" s="2">
        <v>0.76910000000000001</v>
      </c>
      <c r="O1204" s="2">
        <v>0.48320000000000002</v>
      </c>
      <c r="P1204" s="12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0.54800000000000004</v>
      </c>
      <c r="N1205" s="2">
        <v>0.76910000000000001</v>
      </c>
      <c r="O1205" s="2">
        <v>0.48309999999999997</v>
      </c>
      <c r="P1205" s="12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0.54800000000000004</v>
      </c>
      <c r="N1206" s="2">
        <v>0.76910000000000001</v>
      </c>
      <c r="O1206" s="2">
        <v>0.48299999999999998</v>
      </c>
      <c r="P1206" s="12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0.54790000000000005</v>
      </c>
      <c r="N1207" s="2">
        <v>0.76910000000000001</v>
      </c>
      <c r="O1207" s="2">
        <v>0.4829</v>
      </c>
      <c r="P1207" s="12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0.54790000000000005</v>
      </c>
      <c r="N1208" s="2">
        <v>0.76910000000000001</v>
      </c>
      <c r="O1208" s="2">
        <v>0.48280000000000001</v>
      </c>
      <c r="P1208" s="12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0.54779999999999995</v>
      </c>
      <c r="N1209" s="2">
        <v>0.76910000000000001</v>
      </c>
      <c r="O1209" s="2">
        <v>0.48270000000000002</v>
      </c>
      <c r="P1209" s="12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0.54779999999999995</v>
      </c>
      <c r="N1210" s="2">
        <v>0.76910000000000001</v>
      </c>
      <c r="O1210" s="2">
        <v>0.48349999999999999</v>
      </c>
      <c r="P1210" s="12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0.54769999999999996</v>
      </c>
      <c r="N1211" s="2">
        <v>0.76910000000000001</v>
      </c>
      <c r="O1211" s="2">
        <v>0.48249999999999998</v>
      </c>
      <c r="P1211" s="12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0.54769999999999996</v>
      </c>
      <c r="N1212" s="2">
        <v>0.76910000000000001</v>
      </c>
      <c r="O1212" s="2">
        <v>0.4824</v>
      </c>
      <c r="P1212" s="12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0.54759999999999998</v>
      </c>
      <c r="N1213" s="2">
        <v>0.76910000000000001</v>
      </c>
      <c r="O1213" s="2">
        <v>0.48230000000000001</v>
      </c>
      <c r="P1213" s="12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0.54759999999999998</v>
      </c>
      <c r="N1214" s="2">
        <v>0.76910000000000001</v>
      </c>
      <c r="O1214" s="2">
        <v>0.48230000000000001</v>
      </c>
      <c r="P1214" s="12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0.54749999999999999</v>
      </c>
      <c r="N1215" s="2">
        <v>0.76910000000000001</v>
      </c>
      <c r="O1215" s="2">
        <v>0.48220000000000002</v>
      </c>
      <c r="P1215" s="12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0.54749999999999999</v>
      </c>
      <c r="N1216" s="2">
        <v>0.76910000000000001</v>
      </c>
      <c r="O1216" s="2">
        <v>0.48209999999999997</v>
      </c>
      <c r="P1216" s="12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0.5474</v>
      </c>
      <c r="N1217" s="2">
        <v>0.76910000000000001</v>
      </c>
      <c r="O1217" s="2">
        <v>0.48199999999999998</v>
      </c>
      <c r="P1217" s="12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0.5474</v>
      </c>
      <c r="N1218" s="2">
        <v>0.76910000000000001</v>
      </c>
      <c r="O1218" s="2">
        <v>0.4819</v>
      </c>
      <c r="P1218" s="12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0.54730000000000001</v>
      </c>
      <c r="N1219" s="2">
        <v>0.76910000000000001</v>
      </c>
      <c r="O1219" s="2">
        <v>0.48180000000000001</v>
      </c>
      <c r="P1219" s="12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0.54730000000000001</v>
      </c>
      <c r="N1220" s="2">
        <v>0.76910000000000001</v>
      </c>
      <c r="O1220" s="2">
        <v>0.48259999999999997</v>
      </c>
      <c r="P1220" s="12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0.54720000000000002</v>
      </c>
      <c r="N1221" s="2">
        <v>0.76910000000000001</v>
      </c>
      <c r="O1221" s="2">
        <v>0.48159999999999997</v>
      </c>
      <c r="P1221" s="12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0.54710000000000003</v>
      </c>
      <c r="N1222" s="2">
        <v>0.76910000000000001</v>
      </c>
      <c r="O1222" s="2">
        <v>0.48149999999999998</v>
      </c>
      <c r="P1222" s="12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0.54710000000000003</v>
      </c>
      <c r="N1223" s="2">
        <v>0.76910000000000001</v>
      </c>
      <c r="O1223" s="2">
        <v>0.48139999999999999</v>
      </c>
      <c r="P1223" s="12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0.54700000000000004</v>
      </c>
      <c r="N1224" s="2">
        <v>0.76910000000000001</v>
      </c>
      <c r="O1224" s="2">
        <v>0.48139999999999999</v>
      </c>
      <c r="P1224" s="12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0.54700000000000004</v>
      </c>
      <c r="N1225" s="2">
        <v>0.76910000000000001</v>
      </c>
      <c r="O1225" s="2">
        <v>0.48130000000000001</v>
      </c>
      <c r="P1225" s="12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0.54690000000000005</v>
      </c>
      <c r="N1226" s="2">
        <v>0.76910000000000001</v>
      </c>
      <c r="O1226" s="2">
        <v>0.48120000000000002</v>
      </c>
      <c r="P1226" s="12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0.54690000000000005</v>
      </c>
      <c r="N1227" s="2">
        <v>0.76910000000000001</v>
      </c>
      <c r="O1227" s="2">
        <v>0.48110000000000003</v>
      </c>
      <c r="P1227" s="12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0.54679999999999995</v>
      </c>
      <c r="N1228" s="2">
        <v>0.76910000000000001</v>
      </c>
      <c r="O1228" s="2">
        <v>0.48099999999999998</v>
      </c>
      <c r="P1228" s="12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0.54679999999999995</v>
      </c>
      <c r="N1229" s="2">
        <v>0.76910000000000001</v>
      </c>
      <c r="O1229" s="2">
        <v>0.48089999999999999</v>
      </c>
      <c r="P1229" s="12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0.54669999999999996</v>
      </c>
      <c r="N1230" s="2">
        <v>0.76910000000000001</v>
      </c>
      <c r="O1230" s="2">
        <v>0.48170000000000002</v>
      </c>
      <c r="P1230" s="12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0.54669999999999996</v>
      </c>
      <c r="N1231" s="2">
        <v>0.76910000000000001</v>
      </c>
      <c r="O1231" s="2">
        <v>0.48070000000000002</v>
      </c>
      <c r="P1231" s="12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0.54659999999999997</v>
      </c>
      <c r="N1232" s="2">
        <v>0.76910000000000001</v>
      </c>
      <c r="O1232" s="2">
        <v>0.48060000000000003</v>
      </c>
      <c r="P1232" s="12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0.54659999999999997</v>
      </c>
      <c r="N1233" s="2">
        <v>0.76910000000000001</v>
      </c>
      <c r="O1233" s="2">
        <v>0.48049999999999998</v>
      </c>
      <c r="P1233" s="12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0.54649999999999999</v>
      </c>
      <c r="N1234" s="2">
        <v>0.76910000000000001</v>
      </c>
      <c r="O1234" s="2">
        <v>0.48049999999999998</v>
      </c>
      <c r="P1234" s="12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0.54649999999999999</v>
      </c>
      <c r="N1235" s="2">
        <v>0.76910000000000001</v>
      </c>
      <c r="O1235" s="2">
        <v>0.48039999999999999</v>
      </c>
      <c r="P1235" s="12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0.5464</v>
      </c>
      <c r="N1236" s="2">
        <v>0.76910000000000001</v>
      </c>
      <c r="O1236" s="2">
        <v>0.4803</v>
      </c>
      <c r="P1236" s="12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0.5464</v>
      </c>
      <c r="N1237" s="2">
        <v>0.76910000000000001</v>
      </c>
      <c r="O1237" s="2">
        <v>0.48020000000000002</v>
      </c>
      <c r="P1237" s="12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0.54630000000000001</v>
      </c>
      <c r="N1238" s="2">
        <v>0.76910000000000001</v>
      </c>
      <c r="O1238" s="2">
        <v>0.48010000000000003</v>
      </c>
      <c r="P1238" s="12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0.54630000000000001</v>
      </c>
      <c r="N1239" s="2">
        <v>0.76910000000000001</v>
      </c>
      <c r="O1239" s="2">
        <v>0.48</v>
      </c>
      <c r="P1239" s="12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0.54620000000000002</v>
      </c>
      <c r="N1240" s="2">
        <v>0.76910000000000001</v>
      </c>
      <c r="O1240" s="2">
        <v>0.48080000000000001</v>
      </c>
      <c r="P1240" s="12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0.54620000000000002</v>
      </c>
      <c r="N1241" s="2">
        <v>0.76910000000000001</v>
      </c>
      <c r="O1241" s="2">
        <v>0.4798</v>
      </c>
      <c r="P1241" s="12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0.54610000000000003</v>
      </c>
      <c r="N1242" s="2">
        <v>0.76910000000000001</v>
      </c>
      <c r="O1242" s="2">
        <v>0.47970000000000002</v>
      </c>
      <c r="P1242" s="12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0.54610000000000003</v>
      </c>
      <c r="N1243" s="2">
        <v>0.76910000000000001</v>
      </c>
      <c r="O1243" s="2">
        <v>0.47960000000000003</v>
      </c>
      <c r="P1243" s="12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0.54600000000000004</v>
      </c>
      <c r="N1244" s="2">
        <v>0.76910000000000001</v>
      </c>
      <c r="O1244" s="2">
        <v>0.47960000000000003</v>
      </c>
      <c r="P1244" s="12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0.54600000000000004</v>
      </c>
      <c r="N1245" s="2">
        <v>0.76910000000000001</v>
      </c>
      <c r="O1245" s="2">
        <v>0.47949999999999998</v>
      </c>
      <c r="P1245" s="12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0.54590000000000005</v>
      </c>
      <c r="N1246" s="2">
        <v>0.76910000000000001</v>
      </c>
      <c r="O1246" s="2">
        <v>0.47939999999999999</v>
      </c>
      <c r="P1246" s="12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0.54590000000000005</v>
      </c>
      <c r="N1247" s="2">
        <v>0.76910000000000001</v>
      </c>
      <c r="O1247" s="2">
        <v>0.4793</v>
      </c>
      <c r="P1247" s="12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0.54579999999999995</v>
      </c>
      <c r="N1248" s="2">
        <v>0.76910000000000001</v>
      </c>
      <c r="O1248" s="2">
        <v>0.47920000000000001</v>
      </c>
      <c r="P1248" s="12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0.54579999999999995</v>
      </c>
      <c r="N1249" s="2">
        <v>0.76910000000000001</v>
      </c>
      <c r="O1249" s="2">
        <v>0.47910000000000003</v>
      </c>
      <c r="P1249" s="12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0.54569999999999996</v>
      </c>
      <c r="N1250" s="2">
        <v>0.76910000000000001</v>
      </c>
      <c r="O1250" s="2">
        <v>0.47989999999999999</v>
      </c>
      <c r="P1250" s="12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0.54569999999999996</v>
      </c>
      <c r="N1251" s="2">
        <v>0.76910000000000001</v>
      </c>
      <c r="O1251" s="2">
        <v>0.47889999999999999</v>
      </c>
      <c r="P1251" s="12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0.54559999999999997</v>
      </c>
      <c r="N1252" s="2">
        <v>0.76910000000000001</v>
      </c>
      <c r="O1252" s="2">
        <v>0.4788</v>
      </c>
      <c r="P1252" s="12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0.54559999999999997</v>
      </c>
      <c r="N1253" s="2">
        <v>0.76910000000000001</v>
      </c>
      <c r="O1253" s="2">
        <v>0.47870000000000001</v>
      </c>
      <c r="P1253" s="12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0.54549999999999998</v>
      </c>
      <c r="N1254" s="2">
        <v>0.76910000000000001</v>
      </c>
      <c r="O1254" s="2">
        <v>0.47870000000000001</v>
      </c>
      <c r="P1254" s="12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0.54549999999999998</v>
      </c>
      <c r="N1255" s="2">
        <v>0.76910000000000001</v>
      </c>
      <c r="O1255" s="2">
        <v>0.47860000000000003</v>
      </c>
      <c r="P1255" s="12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0.5454</v>
      </c>
      <c r="N1256" s="2">
        <v>0.76910000000000001</v>
      </c>
      <c r="O1256" s="2">
        <v>0.47849999999999998</v>
      </c>
      <c r="P1256" s="12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0.5454</v>
      </c>
      <c r="N1257" s="2">
        <v>0.76910000000000001</v>
      </c>
      <c r="O1257" s="2">
        <v>0.47839999999999999</v>
      </c>
      <c r="P1257" s="12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0.54530000000000001</v>
      </c>
      <c r="N1258" s="2">
        <v>0.76910000000000001</v>
      </c>
      <c r="O1258" s="2">
        <v>0.4783</v>
      </c>
      <c r="P1258" s="12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0.54530000000000001</v>
      </c>
      <c r="N1259" s="2">
        <v>0.76910000000000001</v>
      </c>
      <c r="O1259" s="2">
        <v>0.47820000000000001</v>
      </c>
      <c r="P1259" s="12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0.54520000000000002</v>
      </c>
      <c r="N1260" s="2">
        <v>0.76910000000000001</v>
      </c>
      <c r="O1260" s="2">
        <v>0.47899999999999998</v>
      </c>
      <c r="P1260" s="12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0.54520000000000002</v>
      </c>
      <c r="N1261" s="2">
        <v>0.76910000000000001</v>
      </c>
      <c r="O1261" s="2">
        <v>0.47824999999999995</v>
      </c>
      <c r="P1261" s="12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0.54510000000000003</v>
      </c>
      <c r="N1262" s="2">
        <v>0.76910000000000001</v>
      </c>
      <c r="O1262" s="2">
        <v>0.47816999999999987</v>
      </c>
      <c r="P1262" s="12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0.54510000000000003</v>
      </c>
      <c r="N1263" s="2">
        <v>0.76910000000000001</v>
      </c>
      <c r="O1263" s="2">
        <v>0.47809000000000001</v>
      </c>
      <c r="P1263" s="12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0.54500000000000004</v>
      </c>
      <c r="N1264" s="2">
        <v>0.76910000000000001</v>
      </c>
      <c r="O1264" s="2">
        <v>0.47800999999999993</v>
      </c>
      <c r="P1264" s="12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0.54500000000000004</v>
      </c>
      <c r="N1265" s="2">
        <v>0.76910000000000001</v>
      </c>
      <c r="O1265" s="2">
        <v>0.47792999999999985</v>
      </c>
      <c r="P1265" s="12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0.54490000000000005</v>
      </c>
      <c r="N1266" s="2">
        <v>0.76910000000000001</v>
      </c>
      <c r="O1266" s="2">
        <v>0.47785</v>
      </c>
      <c r="P1266" s="12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0.54490000000000005</v>
      </c>
      <c r="N1267" s="2">
        <v>0.76910000000000001</v>
      </c>
      <c r="O1267" s="2">
        <v>0.47776999999999992</v>
      </c>
      <c r="P1267" s="12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0.54479999999999995</v>
      </c>
      <c r="N1268" s="2">
        <v>0.76910000000000001</v>
      </c>
      <c r="O1268" s="2">
        <v>0.47768999999999995</v>
      </c>
      <c r="P1268" s="12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0.54479999999999995</v>
      </c>
      <c r="N1269" s="2">
        <v>0.76910000000000001</v>
      </c>
      <c r="O1269" s="2">
        <v>0.47761000000000009</v>
      </c>
      <c r="P1269" s="12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0.54469999999999996</v>
      </c>
      <c r="N1270" s="2">
        <v>0.76910000000000001</v>
      </c>
      <c r="O1270" s="2">
        <v>0.47753000000000001</v>
      </c>
      <c r="P1270" s="12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0.54469999999999996</v>
      </c>
      <c r="N1271" s="2">
        <v>0.76910000000000001</v>
      </c>
      <c r="O1271" s="2">
        <v>0.47744999999999993</v>
      </c>
      <c r="P1271" s="12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0.54459999999999997</v>
      </c>
      <c r="N1272" s="2">
        <v>0.76910000000000001</v>
      </c>
      <c r="O1272" s="2">
        <v>0.47737000000000007</v>
      </c>
      <c r="P1272" s="12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0.54459999999999997</v>
      </c>
      <c r="N1273" s="2">
        <v>0.76910000000000001</v>
      </c>
      <c r="O1273" s="2">
        <v>0.47728999999999999</v>
      </c>
      <c r="P1273" s="12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0.54449999999999998</v>
      </c>
      <c r="N1274" s="2">
        <v>0.76910000000000001</v>
      </c>
      <c r="O1274" s="2">
        <v>0.47720999999999991</v>
      </c>
      <c r="P1274" s="12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0.54449999999999998</v>
      </c>
      <c r="N1275" s="2">
        <v>0.76910000000000001</v>
      </c>
      <c r="O1275" s="2">
        <v>0.47713000000000005</v>
      </c>
      <c r="P1275" s="12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0.5444</v>
      </c>
      <c r="N1276" s="2">
        <v>0.76910000000000001</v>
      </c>
      <c r="O1276" s="2">
        <v>0.47704999999999997</v>
      </c>
      <c r="P1276" s="12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0.5444</v>
      </c>
      <c r="N1277" s="2">
        <v>0.76910000000000001</v>
      </c>
      <c r="O1277" s="2">
        <v>0.47696999999999989</v>
      </c>
      <c r="P1277" s="12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0.54430000000000001</v>
      </c>
      <c r="N1278" s="2">
        <v>0.76910000000000001</v>
      </c>
      <c r="O1278" s="2">
        <v>0.47689000000000004</v>
      </c>
      <c r="P1278" s="12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0.54430000000000001</v>
      </c>
      <c r="N1279" s="2">
        <v>0.76910000000000001</v>
      </c>
      <c r="O1279" s="2">
        <v>0.47680999999999996</v>
      </c>
      <c r="P1279" s="12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0.54420000000000002</v>
      </c>
      <c r="N1280" s="2">
        <v>0.76910000000000001</v>
      </c>
      <c r="O1280" s="2">
        <v>0.47672999999999988</v>
      </c>
      <c r="P1280" s="12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0.54420000000000002</v>
      </c>
      <c r="N1281" s="2">
        <v>0.76910000000000001</v>
      </c>
      <c r="O1281" s="2">
        <v>0.47665000000000002</v>
      </c>
      <c r="P1281" s="12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0.54410000000000003</v>
      </c>
      <c r="N1282" s="2">
        <v>0.76910000000000001</v>
      </c>
      <c r="O1282" s="2">
        <v>0.47656999999999994</v>
      </c>
      <c r="P1282" s="12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0.54410000000000003</v>
      </c>
      <c r="N1283" s="2">
        <v>0.76910000000000001</v>
      </c>
      <c r="O1283" s="2">
        <v>0.47649000000000008</v>
      </c>
      <c r="P1283" s="12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0.54400000000000004</v>
      </c>
      <c r="N1284" s="2">
        <v>0.76910000000000001</v>
      </c>
      <c r="O1284" s="2">
        <v>0.47641</v>
      </c>
      <c r="P1284" s="12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0.54400000000000004</v>
      </c>
      <c r="N1285" s="2">
        <v>0.76910000000000001</v>
      </c>
      <c r="O1285" s="2">
        <v>0.47632999999999992</v>
      </c>
      <c r="P1285" s="12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0.54390000000000005</v>
      </c>
      <c r="N1286" s="2">
        <v>0.76910000000000001</v>
      </c>
      <c r="O1286" s="2">
        <v>0.47625000000000001</v>
      </c>
      <c r="P1286" s="12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0.54390000000000005</v>
      </c>
      <c r="N1287" s="2">
        <v>0.76910000000000001</v>
      </c>
      <c r="O1287" s="2">
        <v>0.47616999999999998</v>
      </c>
      <c r="P1287" s="12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0.54379999999999995</v>
      </c>
      <c r="N1288" s="2">
        <v>0.76910000000000001</v>
      </c>
      <c r="O1288" s="2">
        <v>0.47609000000000001</v>
      </c>
      <c r="P1288" s="12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0.54379999999999995</v>
      </c>
      <c r="N1289" s="2">
        <v>0.76910000000000001</v>
      </c>
      <c r="O1289" s="2">
        <v>0.47601000000000016</v>
      </c>
      <c r="P1289" s="12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0.54369999999999996</v>
      </c>
      <c r="N1290" s="2">
        <v>0.76910000000000001</v>
      </c>
      <c r="O1290" s="2">
        <v>0.47593000000000008</v>
      </c>
      <c r="P1290" s="12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0.54359999999999997</v>
      </c>
      <c r="N1291" s="2">
        <v>0.76910000000000001</v>
      </c>
      <c r="O1291" s="2">
        <v>0.47585</v>
      </c>
      <c r="P1291" s="12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0.54359999999999997</v>
      </c>
      <c r="N1292" s="2">
        <v>0.76910000000000001</v>
      </c>
      <c r="O1292" s="2">
        <v>0.47577000000000014</v>
      </c>
      <c r="P1292" s="12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0.54349999999999998</v>
      </c>
      <c r="N1293" s="2">
        <v>0.76910000000000001</v>
      </c>
      <c r="O1293" s="2">
        <v>0.47569000000000006</v>
      </c>
      <c r="P1293" s="12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0.54349999999999998</v>
      </c>
      <c r="N1294" s="2">
        <v>0.76910000000000001</v>
      </c>
      <c r="O1294" s="2">
        <v>0.47560999999999998</v>
      </c>
      <c r="P1294" s="12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0.54339999999999999</v>
      </c>
      <c r="N1295" s="2">
        <v>0.76910000000000001</v>
      </c>
      <c r="O1295" s="2">
        <v>0.4755299999999999</v>
      </c>
      <c r="P1295" s="12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0.54339999999999999</v>
      </c>
      <c r="N1296" s="2">
        <v>0.76910000000000001</v>
      </c>
      <c r="O1296" s="2">
        <v>0.47545000000000004</v>
      </c>
      <c r="P1296" s="12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0.54330000000000001</v>
      </c>
      <c r="N1297" s="2">
        <v>0.76910000000000001</v>
      </c>
      <c r="O1297" s="2">
        <v>0.47536999999999996</v>
      </c>
      <c r="P1297" s="12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0.54330000000000001</v>
      </c>
      <c r="N1298" s="2">
        <v>0.76910000000000001</v>
      </c>
      <c r="O1298" s="2">
        <v>0.4752900000000001</v>
      </c>
      <c r="P1298" s="12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0.54320000000000002</v>
      </c>
      <c r="N1299" s="2">
        <v>0.76910000000000001</v>
      </c>
      <c r="O1299" s="2">
        <v>0.47521000000000002</v>
      </c>
      <c r="P1299" s="12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0.54320000000000002</v>
      </c>
      <c r="N1300" s="2">
        <v>0.76910000000000001</v>
      </c>
      <c r="O1300" s="2">
        <v>0.47512999999999994</v>
      </c>
      <c r="P1300" s="12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0.54310000000000003</v>
      </c>
      <c r="N1301" s="2">
        <v>0.76910000000000001</v>
      </c>
      <c r="O1301" s="2">
        <v>0.47505000000000008</v>
      </c>
      <c r="P1301" s="12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0.54310000000000003</v>
      </c>
      <c r="N1302" s="2">
        <v>0.76910000000000001</v>
      </c>
      <c r="O1302" s="2">
        <v>0.47497</v>
      </c>
      <c r="P1302" s="12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0.54300000000000004</v>
      </c>
      <c r="N1303" s="2">
        <v>0.76910000000000001</v>
      </c>
      <c r="O1303" s="2">
        <v>0.47488999999999992</v>
      </c>
      <c r="P1303" s="12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0.54300000000000004</v>
      </c>
      <c r="N1304" s="2">
        <v>0.76910000000000001</v>
      </c>
      <c r="O1304" s="2">
        <v>0.47481000000000007</v>
      </c>
      <c r="P1304" s="12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0.54290000000000005</v>
      </c>
      <c r="N1305" s="2">
        <v>0.76910000000000001</v>
      </c>
      <c r="O1305" s="2">
        <v>0.47472999999999999</v>
      </c>
      <c r="P1305" s="12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0.54290000000000005</v>
      </c>
      <c r="N1306" s="2">
        <v>0.76910000000000001</v>
      </c>
      <c r="O1306" s="2">
        <v>0.47464999999999991</v>
      </c>
      <c r="P1306" s="12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0.54279999999999995</v>
      </c>
      <c r="N1307" s="2">
        <v>0.76910000000000001</v>
      </c>
      <c r="O1307" s="2">
        <v>0.47457000000000016</v>
      </c>
      <c r="P1307" s="12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0.54279999999999995</v>
      </c>
      <c r="N1308" s="2">
        <v>0.76910000000000001</v>
      </c>
      <c r="O1308" s="2">
        <v>0.47449000000000008</v>
      </c>
      <c r="P1308" s="12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0.54269999999999996</v>
      </c>
      <c r="N1309" s="2">
        <v>0.76910000000000001</v>
      </c>
      <c r="O1309" s="2">
        <v>0.47441</v>
      </c>
      <c r="P1309" s="12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0.54269999999999996</v>
      </c>
      <c r="N1310" s="2">
        <v>0.76910000000000001</v>
      </c>
      <c r="O1310" s="2">
        <v>0.47433000000000014</v>
      </c>
      <c r="P1310" s="12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0.54259999999999997</v>
      </c>
      <c r="N1311" s="2">
        <v>0.76910000000000001</v>
      </c>
      <c r="O1311" s="2">
        <v>0.47425000000000006</v>
      </c>
      <c r="P1311" s="12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0.54259999999999997</v>
      </c>
      <c r="N1312" s="2">
        <v>0.76910000000000001</v>
      </c>
      <c r="O1312" s="2">
        <v>0.47416999999999998</v>
      </c>
      <c r="P1312" s="12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0.54249999999999998</v>
      </c>
      <c r="N1313" s="2">
        <v>0.76910000000000001</v>
      </c>
      <c r="O1313" s="2">
        <v>0.47409000000000012</v>
      </c>
      <c r="P1313" s="12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0.54249999999999998</v>
      </c>
      <c r="N1314" s="2">
        <v>0.76910000000000001</v>
      </c>
      <c r="O1314" s="2">
        <v>0.47401000000000004</v>
      </c>
      <c r="P1314" s="12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0.54239999999999999</v>
      </c>
      <c r="N1315" s="2">
        <v>0.76910000000000001</v>
      </c>
      <c r="O1315" s="2">
        <v>0.47392999999999996</v>
      </c>
      <c r="P1315" s="12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0.54239999999999999</v>
      </c>
      <c r="N1316" s="2">
        <v>0.76910000000000001</v>
      </c>
      <c r="O1316" s="2">
        <v>0.4738500000000001</v>
      </c>
      <c r="P1316" s="12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0.5423</v>
      </c>
      <c r="N1317" s="2">
        <v>0.76910000000000001</v>
      </c>
      <c r="O1317" s="2">
        <v>0.47377000000000002</v>
      </c>
      <c r="P1317" s="12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0.5423</v>
      </c>
      <c r="N1318" s="2">
        <v>0.76910000000000001</v>
      </c>
      <c r="O1318" s="2">
        <v>0.47368999999999994</v>
      </c>
      <c r="P1318" s="12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0.54220000000000002</v>
      </c>
      <c r="N1319" s="2">
        <v>0.76910000000000001</v>
      </c>
      <c r="O1319" s="2">
        <v>0.47361000000000009</v>
      </c>
      <c r="P1319" s="12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0.54220000000000002</v>
      </c>
      <c r="N1320" s="2">
        <v>0.76910000000000001</v>
      </c>
      <c r="O1320" s="2">
        <v>0.47353000000000001</v>
      </c>
      <c r="P1320" s="12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0.54210000000000003</v>
      </c>
      <c r="N1321" s="2">
        <v>0.76910000000000001</v>
      </c>
      <c r="O1321" s="2">
        <v>0.47344999999999993</v>
      </c>
      <c r="P1321" s="12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0.54210000000000003</v>
      </c>
      <c r="N1322" s="2">
        <v>0.76910000000000001</v>
      </c>
      <c r="O1322" s="2">
        <v>0.47337000000000007</v>
      </c>
      <c r="P1322" s="12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0.54200000000000004</v>
      </c>
      <c r="N1323" s="2">
        <v>0.76910000000000001</v>
      </c>
      <c r="O1323" s="2">
        <v>0.47328999999999999</v>
      </c>
      <c r="P1323" s="12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0.54200000000000004</v>
      </c>
      <c r="N1324" s="2">
        <v>0.76910000000000001</v>
      </c>
      <c r="O1324" s="2">
        <v>0.47320999999999991</v>
      </c>
      <c r="P1324" s="12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0.54190000000000005</v>
      </c>
      <c r="N1325" s="2">
        <v>0.76910000000000001</v>
      </c>
      <c r="O1325" s="2">
        <v>0.47313000000000005</v>
      </c>
      <c r="P1325" s="12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0.54190000000000005</v>
      </c>
      <c r="N1326" s="2">
        <v>0.76910000000000001</v>
      </c>
      <c r="O1326" s="2">
        <v>0.47304999999999997</v>
      </c>
      <c r="P1326" s="12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0.54179999999999995</v>
      </c>
      <c r="N1327" s="2">
        <v>0.76910000000000001</v>
      </c>
      <c r="O1327" s="2">
        <v>0.47297</v>
      </c>
      <c r="P1327" s="12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0.54179999999999995</v>
      </c>
      <c r="N1328" s="2">
        <v>0.76910000000000001</v>
      </c>
      <c r="O1328" s="2">
        <v>0.47289000000000014</v>
      </c>
      <c r="P1328" s="12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0.54169999999999996</v>
      </c>
      <c r="N1329" s="2">
        <v>0.76910000000000001</v>
      </c>
      <c r="O1329" s="2">
        <v>0.47281000000000006</v>
      </c>
      <c r="P1329" s="12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0.54169999999999996</v>
      </c>
      <c r="N1330" s="2">
        <v>0.76910000000000001</v>
      </c>
      <c r="O1330" s="2">
        <v>0.47272999999999998</v>
      </c>
      <c r="P1330" s="12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0.54159999999999997</v>
      </c>
      <c r="N1331" s="2">
        <v>0.76910000000000001</v>
      </c>
      <c r="O1331" s="2">
        <v>0.47265000000000013</v>
      </c>
      <c r="P1331" s="12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0.54159999999999997</v>
      </c>
      <c r="N1332" s="2">
        <v>0.76910000000000001</v>
      </c>
      <c r="O1332" s="2">
        <v>0.47257000000000005</v>
      </c>
      <c r="P1332" s="12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0.54149999999999998</v>
      </c>
      <c r="N1333" s="2">
        <v>0.76910000000000001</v>
      </c>
      <c r="O1333" s="2">
        <v>0.47248999999999997</v>
      </c>
      <c r="P1333" s="12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0.54149999999999998</v>
      </c>
      <c r="N1334" s="2">
        <v>0.76910000000000001</v>
      </c>
      <c r="O1334" s="2">
        <v>0.47241000000000011</v>
      </c>
      <c r="P1334" s="12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0.54139999999999999</v>
      </c>
      <c r="N1335" s="2">
        <v>0.76910000000000001</v>
      </c>
      <c r="O1335" s="2">
        <v>0.47233000000000003</v>
      </c>
      <c r="P1335" s="12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0.54139999999999999</v>
      </c>
      <c r="N1336" s="2">
        <v>0.76910000000000001</v>
      </c>
      <c r="O1336" s="2">
        <v>0.47224999999999995</v>
      </c>
      <c r="P1336" s="12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0.5413</v>
      </c>
      <c r="N1337" s="2">
        <v>0.76910000000000001</v>
      </c>
      <c r="O1337" s="2">
        <v>0.47217000000000009</v>
      </c>
      <c r="P1337" s="12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0.5413</v>
      </c>
      <c r="N1338" s="2">
        <v>0.76910000000000001</v>
      </c>
      <c r="O1338" s="2">
        <v>0.47209000000000001</v>
      </c>
      <c r="P1338" s="12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0.54120000000000001</v>
      </c>
      <c r="N1339" s="2">
        <v>0.76910000000000001</v>
      </c>
      <c r="O1339" s="2">
        <v>0.47200999999999993</v>
      </c>
      <c r="P1339" s="12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0.54120000000000001</v>
      </c>
      <c r="N1340" s="2">
        <v>0.76910000000000001</v>
      </c>
      <c r="O1340" s="2">
        <v>0.47193000000000007</v>
      </c>
      <c r="P1340" s="12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0.54110000000000003</v>
      </c>
      <c r="N1341" s="2">
        <v>0.76910000000000001</v>
      </c>
      <c r="O1341" s="2">
        <v>0.47184999999999999</v>
      </c>
      <c r="P1341" s="12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0.54110000000000003</v>
      </c>
      <c r="N1342" s="2">
        <v>0.76910000000000001</v>
      </c>
      <c r="O1342" s="2">
        <v>0.47176999999999991</v>
      </c>
      <c r="P1342" s="12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0.54100000000000004</v>
      </c>
      <c r="N1343" s="2">
        <v>0.76910000000000001</v>
      </c>
      <c r="O1343" s="2">
        <v>0.47169000000000005</v>
      </c>
      <c r="P1343" s="12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0.54100000000000004</v>
      </c>
      <c r="N1344" s="2">
        <v>0.76910000000000001</v>
      </c>
      <c r="O1344" s="2">
        <v>0.47160999999999997</v>
      </c>
      <c r="P1344" s="12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0.54090000000000005</v>
      </c>
      <c r="N1345" s="2">
        <v>0.76910000000000001</v>
      </c>
      <c r="O1345" s="2">
        <v>0.47152999999999989</v>
      </c>
      <c r="P1345" s="12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0.54090000000000005</v>
      </c>
      <c r="N1346" s="2">
        <v>0.76910000000000001</v>
      </c>
      <c r="O1346" s="2">
        <v>0.47145000000000004</v>
      </c>
      <c r="P1346" s="12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0.54079999999999995</v>
      </c>
      <c r="N1347" s="2">
        <v>0.76910000000000001</v>
      </c>
      <c r="O1347" s="2">
        <v>0.47137000000000007</v>
      </c>
      <c r="P1347" s="12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0.54079999999999995</v>
      </c>
      <c r="N1348" s="2">
        <v>0.76910000000000001</v>
      </c>
      <c r="O1348" s="2">
        <v>0.47128999999999999</v>
      </c>
      <c r="P1348" s="12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0.54069999999999996</v>
      </c>
      <c r="N1349" s="2">
        <v>0.76910000000000001</v>
      </c>
      <c r="O1349" s="2">
        <v>0.47121000000000013</v>
      </c>
      <c r="P1349" s="12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0.54069999999999996</v>
      </c>
      <c r="N1350" s="2">
        <v>0.76910000000000001</v>
      </c>
      <c r="O1350" s="2">
        <v>0.47113000000000005</v>
      </c>
      <c r="P1350" s="12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0.54059999999999997</v>
      </c>
      <c r="N1351" s="2">
        <v>0.76910000000000001</v>
      </c>
      <c r="O1351" s="2">
        <v>0.4710700000000001</v>
      </c>
      <c r="P1351" s="12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0.54059999999999997</v>
      </c>
      <c r="N1352" s="2">
        <v>0.76910000000000001</v>
      </c>
      <c r="O1352" s="2">
        <v>0.47093000000000007</v>
      </c>
      <c r="P1352" s="12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0.54049999999999998</v>
      </c>
      <c r="N1353" s="2">
        <v>0.76910000000000001</v>
      </c>
      <c r="O1353" s="2">
        <v>0.47089000000000003</v>
      </c>
      <c r="P1353" s="12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0.54049999999999998</v>
      </c>
      <c r="N1354" s="2">
        <v>0.76910000000000001</v>
      </c>
      <c r="O1354" s="2">
        <v>0.47075</v>
      </c>
      <c r="P1354" s="12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0.54039999999999999</v>
      </c>
      <c r="N1355" s="2">
        <v>0.76910000000000001</v>
      </c>
      <c r="O1355" s="2">
        <v>0.47070999999999996</v>
      </c>
      <c r="P1355" s="12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0.54039999999999999</v>
      </c>
      <c r="N1356" s="2">
        <v>0.76910000000000001</v>
      </c>
      <c r="O1356" s="2">
        <v>0.47056999999999993</v>
      </c>
      <c r="P1356" s="12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0.5403</v>
      </c>
      <c r="N1357" s="2">
        <v>0.76910000000000001</v>
      </c>
      <c r="O1357" s="2">
        <v>0.47052999999999989</v>
      </c>
      <c r="P1357" s="12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0.5403</v>
      </c>
      <c r="N1358" s="2">
        <v>0.76910000000000001</v>
      </c>
      <c r="O1358" s="2">
        <v>0.47039000000000009</v>
      </c>
      <c r="P1358" s="12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0.54020000000000001</v>
      </c>
      <c r="N1359" s="2">
        <v>0.76910000000000001</v>
      </c>
      <c r="O1359" s="2">
        <v>0.47035000000000005</v>
      </c>
      <c r="P1359" s="12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0.54020000000000001</v>
      </c>
      <c r="N1360" s="2">
        <v>0.76910000000000001</v>
      </c>
      <c r="O1360" s="2">
        <v>0.47021000000000002</v>
      </c>
      <c r="P1360" s="12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0.54010000000000002</v>
      </c>
      <c r="N1361" s="2">
        <v>0.76910000000000001</v>
      </c>
      <c r="O1361" s="2">
        <v>0.47016999999999998</v>
      </c>
      <c r="P1361" s="12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0.54010000000000002</v>
      </c>
      <c r="N1362" s="2">
        <v>0.76910000000000001</v>
      </c>
      <c r="O1362" s="2">
        <v>0.47002999999999995</v>
      </c>
      <c r="P1362" s="12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0.54</v>
      </c>
      <c r="N1363" s="2">
        <v>0.76910000000000001</v>
      </c>
      <c r="O1363" s="2">
        <v>0.46998999999999991</v>
      </c>
      <c r="P1363" s="12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0.54</v>
      </c>
      <c r="N1364" s="2">
        <v>0.76910000000000001</v>
      </c>
      <c r="O1364" s="2">
        <v>0.46984999999999988</v>
      </c>
      <c r="P1364" s="12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0.53990000000000005</v>
      </c>
      <c r="N1365" s="2">
        <v>0.76910000000000001</v>
      </c>
      <c r="O1365" s="2">
        <v>0.46981000000000006</v>
      </c>
      <c r="P1365" s="12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0.53990000000000005</v>
      </c>
      <c r="N1366" s="2">
        <v>0.76910000000000001</v>
      </c>
      <c r="O1366" s="2">
        <v>0.46967000000000003</v>
      </c>
      <c r="P1366" s="12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0.53979999999999995</v>
      </c>
      <c r="N1367" s="2">
        <v>0.76910000000000001</v>
      </c>
      <c r="O1367" s="2">
        <v>0.4696300000000001</v>
      </c>
      <c r="P1367" s="12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0.53979999999999995</v>
      </c>
      <c r="N1368" s="2">
        <v>0.76910000000000001</v>
      </c>
      <c r="O1368" s="2">
        <v>0.46949000000000007</v>
      </c>
      <c r="P1368" s="12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0.53969999999999996</v>
      </c>
      <c r="N1369" s="2">
        <v>0.76910000000000001</v>
      </c>
      <c r="O1369" s="2">
        <v>0.46945000000000003</v>
      </c>
      <c r="P1369" s="12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0.53969999999999996</v>
      </c>
      <c r="N1370" s="2">
        <v>0.76910000000000001</v>
      </c>
      <c r="O1370" s="2">
        <v>0.46931</v>
      </c>
      <c r="P1370" s="12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0.53959999999999997</v>
      </c>
      <c r="N1371" s="2">
        <v>0.76910000000000001</v>
      </c>
      <c r="O1371" s="2">
        <v>0.46926999999999996</v>
      </c>
      <c r="P1371" s="12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0.53959999999999997</v>
      </c>
      <c r="N1372" s="2">
        <v>0.76910000000000001</v>
      </c>
      <c r="O1372" s="2">
        <v>0.46912999999999994</v>
      </c>
      <c r="P1372" s="12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0.53949999999999998</v>
      </c>
      <c r="N1373" s="2">
        <v>0.76910000000000001</v>
      </c>
      <c r="O1373" s="2">
        <v>0.46909000000000012</v>
      </c>
      <c r="P1373" s="12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0.53949999999999998</v>
      </c>
      <c r="N1374" s="2">
        <v>0.76910000000000001</v>
      </c>
      <c r="O1374" s="2">
        <v>0.46895000000000009</v>
      </c>
      <c r="P1374" s="12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0.53939999999999999</v>
      </c>
      <c r="N1375" s="2">
        <v>0.76910000000000001</v>
      </c>
      <c r="O1375" s="2">
        <v>0.46891000000000005</v>
      </c>
      <c r="P1375" s="12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0.53939999999999999</v>
      </c>
      <c r="N1376" s="2">
        <v>0.76910000000000001</v>
      </c>
      <c r="O1376" s="2">
        <v>0.46877000000000002</v>
      </c>
      <c r="P1376" s="12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0.5393</v>
      </c>
      <c r="N1377" s="2">
        <v>0.76910000000000001</v>
      </c>
      <c r="O1377" s="2">
        <v>0.46872999999999998</v>
      </c>
      <c r="P1377" s="12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0.5393</v>
      </c>
      <c r="N1378" s="2">
        <v>0.76910000000000001</v>
      </c>
      <c r="O1378" s="2">
        <v>0.46858999999999995</v>
      </c>
      <c r="P1378" s="12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0.53920000000000001</v>
      </c>
      <c r="N1379" s="2">
        <v>0.76910000000000001</v>
      </c>
      <c r="O1379" s="2">
        <v>0.46854999999999991</v>
      </c>
      <c r="P1379" s="12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0.53920000000000001</v>
      </c>
      <c r="N1380" s="2">
        <v>0.76910000000000001</v>
      </c>
      <c r="O1380" s="2">
        <v>0.46840999999999988</v>
      </c>
      <c r="P1380" s="12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0.53910000000000002</v>
      </c>
      <c r="N1381" s="2">
        <v>0.76910000000000001</v>
      </c>
      <c r="O1381" s="2">
        <v>0.46837000000000006</v>
      </c>
      <c r="P1381" s="12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0.53910000000000002</v>
      </c>
      <c r="N1382" s="2">
        <v>0.76910000000000001</v>
      </c>
      <c r="O1382" s="2">
        <v>0.46823000000000004</v>
      </c>
      <c r="P1382" s="12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0.53900000000000003</v>
      </c>
      <c r="N1383" s="2">
        <v>0.76910000000000001</v>
      </c>
      <c r="O1383" s="2">
        <v>0.46819</v>
      </c>
      <c r="P1383" s="12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0.53900000000000003</v>
      </c>
      <c r="N1384" s="2">
        <v>0.76910000000000001</v>
      </c>
      <c r="O1384" s="2">
        <v>0.46804999999999997</v>
      </c>
      <c r="P1384" s="12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0.53890000000000005</v>
      </c>
      <c r="N1385" s="2">
        <v>0.76910000000000001</v>
      </c>
      <c r="O1385" s="2">
        <v>0.46800999999999993</v>
      </c>
      <c r="P1385" s="12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0.53890000000000005</v>
      </c>
      <c r="N1386" s="2">
        <v>0.76910000000000001</v>
      </c>
      <c r="O1386" s="2">
        <v>0.4678699999999999</v>
      </c>
      <c r="P1386" s="12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0.53879999999999995</v>
      </c>
      <c r="N1387" s="2">
        <v>0.76910000000000001</v>
      </c>
      <c r="O1387" s="2">
        <v>0.46775999999999995</v>
      </c>
      <c r="P1387" s="12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0.53879999999999995</v>
      </c>
      <c r="N1388" s="2">
        <v>0.76910000000000001</v>
      </c>
      <c r="O1388" s="2">
        <v>0.46762000000000015</v>
      </c>
      <c r="P1388" s="12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0.53869999999999996</v>
      </c>
      <c r="N1389" s="2">
        <v>0.76910000000000001</v>
      </c>
      <c r="O1389" s="2">
        <v>0.46758000000000011</v>
      </c>
      <c r="P1389" s="12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0.53869999999999996</v>
      </c>
      <c r="N1390" s="2">
        <v>0.76910000000000001</v>
      </c>
      <c r="O1390" s="2">
        <v>0.46744000000000008</v>
      </c>
      <c r="P1390" s="12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0.53869999999999996</v>
      </c>
      <c r="N1391" s="2">
        <v>0.76910000000000001</v>
      </c>
      <c r="O1391" s="2">
        <v>0.46730000000000005</v>
      </c>
      <c r="P1391" s="12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0.53859999999999997</v>
      </c>
      <c r="N1392" s="2">
        <v>0.76910000000000001</v>
      </c>
      <c r="O1392" s="2">
        <v>0.46726000000000001</v>
      </c>
      <c r="P1392" s="12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0.53859999999999997</v>
      </c>
      <c r="N1393" s="2">
        <v>0.76910000000000001</v>
      </c>
      <c r="O1393" s="2">
        <v>0.46711999999999998</v>
      </c>
      <c r="P1393" s="12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0.53849999999999998</v>
      </c>
      <c r="N1394" s="2">
        <v>0.76910000000000001</v>
      </c>
      <c r="O1394" s="2">
        <v>0.46707999999999994</v>
      </c>
      <c r="P1394" s="12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0.53849999999999998</v>
      </c>
      <c r="N1395" s="2">
        <v>0.76910000000000001</v>
      </c>
      <c r="O1395" s="2">
        <v>0.46693999999999991</v>
      </c>
      <c r="P1395" s="12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0.53839999999999999</v>
      </c>
      <c r="N1396" s="2">
        <v>0.76910000000000001</v>
      </c>
      <c r="O1396" s="2">
        <v>0.46690000000000009</v>
      </c>
      <c r="P1396" s="12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0.53839999999999999</v>
      </c>
      <c r="N1397" s="2">
        <v>0.76910000000000001</v>
      </c>
      <c r="O1397" s="2">
        <v>0.46676000000000006</v>
      </c>
      <c r="P1397" s="12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0.5383</v>
      </c>
      <c r="N1398" s="2">
        <v>0.76910000000000001</v>
      </c>
      <c r="O1398" s="2">
        <v>0.46672000000000002</v>
      </c>
      <c r="P1398" s="12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0.5383</v>
      </c>
      <c r="N1399" s="2">
        <v>0.76910000000000001</v>
      </c>
      <c r="O1399" s="2">
        <v>0.46657999999999999</v>
      </c>
      <c r="P1399" s="12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0.53820000000000001</v>
      </c>
      <c r="N1400" s="2">
        <v>0.76910000000000001</v>
      </c>
      <c r="O1400" s="2">
        <v>0.46653999999999995</v>
      </c>
      <c r="P1400" s="12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0.53820000000000001</v>
      </c>
      <c r="N1401" s="2">
        <v>0.76910000000000001</v>
      </c>
      <c r="O1401" s="2">
        <v>0.46639999999999993</v>
      </c>
      <c r="P1401" s="12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0.53810000000000002</v>
      </c>
      <c r="N1402" s="2">
        <v>0.76910000000000001</v>
      </c>
      <c r="O1402" s="2">
        <v>0.46635999999999989</v>
      </c>
      <c r="P1402" s="12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0.53810000000000002</v>
      </c>
      <c r="N1403" s="2">
        <v>0.76910000000000001</v>
      </c>
      <c r="O1403" s="2">
        <v>0.46622000000000008</v>
      </c>
      <c r="P1403" s="12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0.53800000000000003</v>
      </c>
      <c r="N1404" s="2">
        <v>0.76910000000000001</v>
      </c>
      <c r="O1404" s="2">
        <v>0.46618000000000004</v>
      </c>
      <c r="P1404" s="12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0.53800000000000003</v>
      </c>
      <c r="N1405" s="2">
        <v>0.76910000000000001</v>
      </c>
      <c r="O1405" s="2">
        <v>0.46604000000000001</v>
      </c>
      <c r="P1405" s="12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0.53790000000000004</v>
      </c>
      <c r="N1406" s="2">
        <v>0.76910000000000001</v>
      </c>
      <c r="O1406" s="2">
        <v>0.46599999999999997</v>
      </c>
      <c r="P1406" s="12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0.53790000000000004</v>
      </c>
      <c r="N1407" s="2">
        <v>0.76910000000000001</v>
      </c>
      <c r="O1407" s="2">
        <v>0.46585999999999994</v>
      </c>
      <c r="P1407" s="12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0.53779999999999994</v>
      </c>
      <c r="N1408" s="2">
        <v>0.76910000000000001</v>
      </c>
      <c r="O1408" s="2">
        <v>0.46582000000000001</v>
      </c>
      <c r="P1408" s="12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0.53779999999999994</v>
      </c>
      <c r="N1409" s="2">
        <v>0.76910000000000001</v>
      </c>
      <c r="O1409" s="2">
        <v>0.46567999999999998</v>
      </c>
      <c r="P1409" s="12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0.53769999999999996</v>
      </c>
      <c r="N1410" s="2">
        <v>0.76910000000000001</v>
      </c>
      <c r="O1410" s="2">
        <v>0.46563999999999994</v>
      </c>
      <c r="P1410" s="12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0.53769999999999996</v>
      </c>
      <c r="N1411" s="2">
        <v>0.76910000000000001</v>
      </c>
      <c r="O1411" s="2">
        <v>0.46550000000000014</v>
      </c>
      <c r="P1411" s="12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0.53769999999999996</v>
      </c>
      <c r="N1412" s="2">
        <v>0.76910000000000001</v>
      </c>
      <c r="O1412" s="2">
        <v>0.46536000000000011</v>
      </c>
      <c r="P1412" s="12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0.53759999999999997</v>
      </c>
      <c r="N1413" s="2">
        <v>0.76910000000000001</v>
      </c>
      <c r="O1413" s="2">
        <v>0.46532000000000007</v>
      </c>
      <c r="P1413" s="12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0.53759999999999997</v>
      </c>
      <c r="N1414" s="2">
        <v>0.76910000000000001</v>
      </c>
      <c r="O1414" s="2">
        <v>0.46518000000000004</v>
      </c>
      <c r="P1414" s="12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0.53749999999999998</v>
      </c>
      <c r="N1415" s="2">
        <v>0.76910000000000001</v>
      </c>
      <c r="O1415" s="2">
        <v>0.46514</v>
      </c>
      <c r="P1415" s="12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0.53749999999999998</v>
      </c>
      <c r="N1416" s="2">
        <v>0.76910000000000001</v>
      </c>
      <c r="O1416" s="2">
        <v>0.46500000000000002</v>
      </c>
      <c r="P1416" s="12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0.53739999999999999</v>
      </c>
      <c r="N1417" s="2">
        <v>0.76910000000000001</v>
      </c>
      <c r="O1417" s="2">
        <v>0.46495999999999993</v>
      </c>
      <c r="P1417" s="12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0.53739999999999999</v>
      </c>
      <c r="N1418" s="2">
        <v>0.76910000000000001</v>
      </c>
      <c r="O1418" s="2">
        <v>0.46482000000000012</v>
      </c>
      <c r="P1418" s="12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0.5373</v>
      </c>
      <c r="N1419" s="2">
        <v>0.76910000000000001</v>
      </c>
      <c r="O1419" s="2">
        <v>0.46478000000000008</v>
      </c>
      <c r="P1419" s="12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0.5373</v>
      </c>
      <c r="N1420" s="2">
        <v>0.76910000000000001</v>
      </c>
      <c r="O1420" s="2">
        <v>0.46464000000000005</v>
      </c>
      <c r="P1420" s="12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0.53720000000000001</v>
      </c>
      <c r="N1421" s="2">
        <v>0.76910000000000001</v>
      </c>
      <c r="O1421" s="2">
        <v>0.46460000000000001</v>
      </c>
      <c r="P1421" s="12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0.53720000000000001</v>
      </c>
      <c r="N1422" s="2">
        <v>0.76910000000000001</v>
      </c>
      <c r="O1422" s="2">
        <v>0.46445999999999998</v>
      </c>
      <c r="P1422" s="12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0.53710000000000002</v>
      </c>
      <c r="N1423" s="2">
        <v>0.76910000000000001</v>
      </c>
      <c r="O1423" s="2">
        <v>0.46441999999999994</v>
      </c>
      <c r="P1423" s="12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0.53710000000000002</v>
      </c>
      <c r="N1424" s="2">
        <v>0.76910000000000001</v>
      </c>
      <c r="O1424" s="2">
        <v>0.46427999999999991</v>
      </c>
      <c r="P1424" s="12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0.53710000000000002</v>
      </c>
      <c r="N1425" s="2">
        <v>0.76910000000000001</v>
      </c>
      <c r="O1425" s="2">
        <v>0.46413999999999989</v>
      </c>
      <c r="P1425" s="12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0.53700000000000003</v>
      </c>
      <c r="N1426" s="2">
        <v>0.76910000000000001</v>
      </c>
      <c r="O1426" s="2">
        <v>0.46410000000000007</v>
      </c>
      <c r="P1426" s="12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0.53700000000000003</v>
      </c>
      <c r="N1427" s="2">
        <v>0.76910000000000001</v>
      </c>
      <c r="O1427" s="2">
        <v>0.46396999999999988</v>
      </c>
      <c r="P1427" s="12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0.53690000000000004</v>
      </c>
      <c r="N1428" s="2">
        <v>0.76910000000000001</v>
      </c>
      <c r="O1428" s="2">
        <v>0.46393999999999991</v>
      </c>
      <c r="P1428" s="12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0.53690000000000004</v>
      </c>
      <c r="N1429" s="2">
        <v>0.76910000000000001</v>
      </c>
      <c r="O1429" s="2">
        <v>0.46379999999999988</v>
      </c>
      <c r="P1429" s="12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0.53680000000000005</v>
      </c>
      <c r="N1430" s="2">
        <v>0.76910000000000001</v>
      </c>
      <c r="O1430" s="2">
        <v>0.46375999999999984</v>
      </c>
      <c r="P1430" s="12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0.53680000000000005</v>
      </c>
      <c r="N1431" s="2">
        <v>0.76910000000000001</v>
      </c>
      <c r="O1431" s="2">
        <v>0.46362000000000003</v>
      </c>
      <c r="P1431" s="12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0.53669999999999995</v>
      </c>
      <c r="N1432" s="2">
        <v>0.76910000000000001</v>
      </c>
      <c r="O1432" s="2">
        <v>0.4635800000000001</v>
      </c>
      <c r="P1432" s="12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0.53669999999999995</v>
      </c>
      <c r="N1433" s="2">
        <v>0.76910000000000001</v>
      </c>
      <c r="O1433" s="2">
        <v>0.46344000000000007</v>
      </c>
      <c r="P1433" s="12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0.53659999999999997</v>
      </c>
      <c r="N1434" s="2">
        <v>0.76910000000000001</v>
      </c>
      <c r="O1434" s="2">
        <v>0.46340000000000003</v>
      </c>
      <c r="P1434" s="12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0.53659999999999997</v>
      </c>
      <c r="N1435" s="2">
        <v>0.76910000000000001</v>
      </c>
      <c r="O1435" s="2">
        <v>0.46326000000000001</v>
      </c>
      <c r="P1435" s="12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0.53659999999999997</v>
      </c>
      <c r="N1436" s="2">
        <v>0.76910000000000001</v>
      </c>
      <c r="O1436" s="2">
        <v>0.46312000000000009</v>
      </c>
      <c r="P1436" s="12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0.53649999999999998</v>
      </c>
      <c r="N1437" s="2">
        <v>0.76910000000000001</v>
      </c>
      <c r="O1437" s="2">
        <v>0.46308000000000005</v>
      </c>
      <c r="P1437" s="12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0.53649999999999998</v>
      </c>
      <c r="N1438" s="2">
        <v>0.76910000000000001</v>
      </c>
      <c r="O1438" s="2">
        <v>0.46294000000000002</v>
      </c>
      <c r="P1438" s="12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0.53639999999999999</v>
      </c>
      <c r="N1439" s="2">
        <v>0.76910000000000001</v>
      </c>
      <c r="O1439" s="2">
        <v>0.46289999999999998</v>
      </c>
      <c r="P1439" s="12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0.53639999999999999</v>
      </c>
      <c r="N1440" s="2">
        <v>0.76910000000000001</v>
      </c>
      <c r="O1440" s="2">
        <v>0.46276000000000006</v>
      </c>
      <c r="P1440" s="12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0.5363</v>
      </c>
      <c r="N1441" s="2">
        <v>0.76910000000000001</v>
      </c>
      <c r="O1441" s="2">
        <v>0.46272000000000002</v>
      </c>
      <c r="P1441" s="12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0.5363</v>
      </c>
      <c r="N1442" s="2">
        <v>0.76910000000000001</v>
      </c>
      <c r="O1442" s="2">
        <v>0.46257999999999999</v>
      </c>
      <c r="P1442" s="12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0.53620000000000001</v>
      </c>
      <c r="N1443" s="2">
        <v>0.76910000000000001</v>
      </c>
      <c r="O1443" s="2">
        <v>0.46253999999999995</v>
      </c>
      <c r="P1443" s="12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0.53620000000000001</v>
      </c>
      <c r="N1444" s="2">
        <v>0.76910000000000001</v>
      </c>
      <c r="O1444" s="2">
        <v>0.46240000000000003</v>
      </c>
      <c r="P1444" s="12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0.53620000000000001</v>
      </c>
      <c r="N1445" s="2">
        <v>0.76910000000000001</v>
      </c>
      <c r="O1445" s="2">
        <v>0.46226</v>
      </c>
      <c r="P1445" s="12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0.53610000000000002</v>
      </c>
      <c r="N1446" s="2">
        <v>0.76910000000000001</v>
      </c>
      <c r="O1446" s="2">
        <v>0.46221999999999996</v>
      </c>
      <c r="P1446" s="12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0.53610000000000002</v>
      </c>
      <c r="N1447" s="2">
        <v>0.76910000000000001</v>
      </c>
      <c r="O1447" s="2">
        <v>0.46207999999999994</v>
      </c>
      <c r="P1447" s="12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0.53600000000000003</v>
      </c>
      <c r="N1448" s="2">
        <v>0.76910000000000001</v>
      </c>
      <c r="O1448" s="2">
        <v>0.46204000000000001</v>
      </c>
      <c r="P1448" s="12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0.53600000000000003</v>
      </c>
      <c r="N1449" s="2">
        <v>0.76910000000000001</v>
      </c>
      <c r="O1449" s="2">
        <v>0.46189999999999998</v>
      </c>
      <c r="P1449" s="12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0.53590000000000004</v>
      </c>
      <c r="N1450" s="2">
        <v>0.76910000000000001</v>
      </c>
      <c r="O1450" s="2">
        <v>0.46189999999999998</v>
      </c>
      <c r="P1450" s="12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0.53590000000000004</v>
      </c>
      <c r="N1451" s="2">
        <v>0.76910000000000001</v>
      </c>
      <c r="O1451" s="2">
        <v>0.4617699999999999</v>
      </c>
      <c r="P1451" s="12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0.53590000000000004</v>
      </c>
      <c r="N1452" s="2">
        <v>0.76910000000000001</v>
      </c>
      <c r="O1452" s="2">
        <v>0.46165</v>
      </c>
      <c r="P1452" s="12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0.53580000000000005</v>
      </c>
      <c r="N1453" s="2">
        <v>0.76910000000000001</v>
      </c>
      <c r="O1453" s="2">
        <v>0.46162999999999998</v>
      </c>
      <c r="P1453" s="12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0.53580000000000005</v>
      </c>
      <c r="N1454" s="2">
        <v>0.76910000000000001</v>
      </c>
      <c r="O1454" s="2">
        <v>0.46150999999999998</v>
      </c>
      <c r="P1454" s="12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0.53569999999999995</v>
      </c>
      <c r="N1455" s="2">
        <v>0.76910000000000001</v>
      </c>
      <c r="O1455" s="2">
        <v>0.46149000000000007</v>
      </c>
      <c r="P1455" s="12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0.53569999999999995</v>
      </c>
      <c r="N1456" s="2">
        <v>0.76910000000000001</v>
      </c>
      <c r="O1456" s="2">
        <v>0.46137000000000006</v>
      </c>
      <c r="P1456" s="12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0.53559999999999997</v>
      </c>
      <c r="N1457" s="2">
        <v>0.76910000000000001</v>
      </c>
      <c r="O1457" s="2">
        <v>0.46135000000000004</v>
      </c>
      <c r="P1457" s="12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0.53559999999999997</v>
      </c>
      <c r="N1458" s="2">
        <v>0.76910000000000001</v>
      </c>
      <c r="O1458" s="2">
        <v>0.46123000000000003</v>
      </c>
      <c r="P1458" s="12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0.53559999999999997</v>
      </c>
      <c r="N1459" s="2">
        <v>0.76910000000000001</v>
      </c>
      <c r="O1459" s="2">
        <v>0.46111000000000002</v>
      </c>
      <c r="P1459" s="12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0.53549999999999998</v>
      </c>
      <c r="N1460" s="2">
        <v>0.76910000000000001</v>
      </c>
      <c r="O1460" s="2">
        <v>0.46109</v>
      </c>
      <c r="P1460" s="12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0.53549999999999998</v>
      </c>
      <c r="N1461" s="2">
        <v>0.76910000000000001</v>
      </c>
      <c r="O1461" s="2">
        <v>0.46096999999999999</v>
      </c>
      <c r="P1461" s="12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0.53539999999999999</v>
      </c>
      <c r="N1462" s="2">
        <v>0.76910000000000001</v>
      </c>
      <c r="O1462" s="2">
        <v>0.46094999999999997</v>
      </c>
      <c r="P1462" s="12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0.53539999999999999</v>
      </c>
      <c r="N1463" s="2">
        <v>0.76910000000000001</v>
      </c>
      <c r="O1463" s="2">
        <v>0.46082999999999996</v>
      </c>
      <c r="P1463" s="12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0.5353</v>
      </c>
      <c r="N1464" s="2">
        <v>0.76910000000000001</v>
      </c>
      <c r="O1464" s="2">
        <v>0.46081000000000005</v>
      </c>
      <c r="P1464" s="12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0.5353</v>
      </c>
      <c r="N1465" s="2">
        <v>0.76910000000000001</v>
      </c>
      <c r="O1465" s="2">
        <v>0.46069000000000004</v>
      </c>
      <c r="P1465" s="12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0.5353</v>
      </c>
      <c r="N1466" s="2">
        <v>0.76910000000000001</v>
      </c>
      <c r="O1466" s="2">
        <v>0.46057000000000003</v>
      </c>
      <c r="P1466" s="12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0.53520000000000001</v>
      </c>
      <c r="N1467" s="2">
        <v>0.76910000000000001</v>
      </c>
      <c r="O1467" s="2">
        <v>0.46055000000000001</v>
      </c>
      <c r="P1467" s="12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0.53520000000000001</v>
      </c>
      <c r="N1468" s="2">
        <v>0.76910000000000001</v>
      </c>
      <c r="O1468" s="2">
        <v>0.46043000000000001</v>
      </c>
      <c r="P1468" s="12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0.53510000000000002</v>
      </c>
      <c r="N1469" s="2">
        <v>0.76910000000000001</v>
      </c>
      <c r="O1469" s="2">
        <v>0.46040999999999999</v>
      </c>
      <c r="P1469" s="12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0.53510000000000002</v>
      </c>
      <c r="N1470" s="2">
        <v>0.76910000000000001</v>
      </c>
      <c r="O1470" s="2">
        <v>0.46028999999999998</v>
      </c>
      <c r="P1470" s="12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0.53510000000000002</v>
      </c>
      <c r="N1471" s="2">
        <v>0.76910000000000001</v>
      </c>
      <c r="O1471" s="2">
        <v>0.46016999999999997</v>
      </c>
      <c r="P1471" s="12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0.53500000000000003</v>
      </c>
      <c r="N1472" s="2">
        <v>0.76910000000000001</v>
      </c>
      <c r="O1472" s="2">
        <v>0.46014999999999995</v>
      </c>
      <c r="P1472" s="12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0.53500000000000003</v>
      </c>
      <c r="N1473" s="2">
        <v>0.76910000000000001</v>
      </c>
      <c r="O1473" s="2">
        <v>0.46002999999999994</v>
      </c>
      <c r="P1473" s="12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0.53490000000000004</v>
      </c>
      <c r="N1474" s="2">
        <v>0.76910000000000001</v>
      </c>
      <c r="O1474" s="2">
        <v>0.46000999999999992</v>
      </c>
      <c r="P1474" s="12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0.53490000000000004</v>
      </c>
      <c r="N1475" s="2">
        <v>0.76910000000000001</v>
      </c>
      <c r="O1475" s="2">
        <v>0.45988999999999991</v>
      </c>
      <c r="P1475" s="12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0.53490000000000004</v>
      </c>
      <c r="N1476" s="2">
        <v>0.76910000000000001</v>
      </c>
      <c r="O1476" s="2">
        <v>0.45977000000000001</v>
      </c>
      <c r="P1476" s="12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0.53480000000000005</v>
      </c>
      <c r="N1477" s="2">
        <v>0.76910000000000001</v>
      </c>
      <c r="O1477" s="2">
        <v>0.45974999999999999</v>
      </c>
      <c r="P1477" s="12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0.53480000000000005</v>
      </c>
      <c r="N1478" s="2">
        <v>0.76910000000000001</v>
      </c>
      <c r="O1478" s="2">
        <v>0.45962999999999998</v>
      </c>
      <c r="P1478" s="12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0.53469999999999995</v>
      </c>
      <c r="N1479" s="2">
        <v>0.76910000000000001</v>
      </c>
      <c r="O1479" s="2">
        <v>0.45961000000000007</v>
      </c>
      <c r="P1479" s="12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0.53469999999999995</v>
      </c>
      <c r="N1480" s="2">
        <v>0.76910000000000001</v>
      </c>
      <c r="O1480" s="2">
        <v>0.45949000000000007</v>
      </c>
      <c r="P1480" s="12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0.53469999999999995</v>
      </c>
      <c r="N1481" s="2">
        <v>0.76910000000000001</v>
      </c>
      <c r="O1481" s="2">
        <v>0.45937000000000006</v>
      </c>
      <c r="P1481" s="12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0.53459999999999996</v>
      </c>
      <c r="N1482" s="2">
        <v>0.76910000000000001</v>
      </c>
      <c r="O1482" s="2">
        <v>0.45935000000000004</v>
      </c>
      <c r="P1482" s="12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0.53459999999999996</v>
      </c>
      <c r="N1483" s="2">
        <v>0.76910000000000001</v>
      </c>
      <c r="O1483" s="2">
        <v>0.45923000000000003</v>
      </c>
      <c r="P1483" s="12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0.53449999999999998</v>
      </c>
      <c r="N1484" s="2">
        <v>0.76910000000000001</v>
      </c>
      <c r="O1484" s="2">
        <v>0.45921000000000001</v>
      </c>
      <c r="P1484" s="12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0.53449999999999998</v>
      </c>
      <c r="N1485" s="2">
        <v>0.76910000000000001</v>
      </c>
      <c r="O1485" s="2">
        <v>0.45909</v>
      </c>
      <c r="P1485" s="12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0.53449999999999998</v>
      </c>
      <c r="N1486" s="2">
        <v>0.76910000000000001</v>
      </c>
      <c r="O1486" s="2">
        <v>0.45896999999999999</v>
      </c>
      <c r="P1486" s="12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0.53439999999999999</v>
      </c>
      <c r="N1487" s="2">
        <v>0.76910000000000001</v>
      </c>
      <c r="O1487" s="2">
        <v>0.45894999999999997</v>
      </c>
      <c r="P1487" s="12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0.53439999999999999</v>
      </c>
      <c r="N1488" s="2">
        <v>0.76910000000000001</v>
      </c>
      <c r="O1488" s="2">
        <v>0.45882999999999996</v>
      </c>
      <c r="P1488" s="12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0.53439999999999999</v>
      </c>
      <c r="N1489" s="2">
        <v>0.76910000000000001</v>
      </c>
      <c r="O1489" s="2">
        <v>0.45871000000000006</v>
      </c>
      <c r="P1489" s="12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0.5343</v>
      </c>
      <c r="N1490" s="2">
        <v>0.76910000000000001</v>
      </c>
      <c r="O1490" s="2">
        <v>0.45869000000000004</v>
      </c>
      <c r="P1490" s="12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0.5343</v>
      </c>
      <c r="N1491" s="2">
        <v>0.76910000000000001</v>
      </c>
      <c r="O1491" s="2">
        <v>0.45852999999999999</v>
      </c>
      <c r="P1491" s="12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0.53420000000000001</v>
      </c>
      <c r="N1492" s="2">
        <v>0.76910000000000001</v>
      </c>
      <c r="O1492" s="2">
        <v>0.45850999999999997</v>
      </c>
      <c r="P1492" s="12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0.53420000000000001</v>
      </c>
      <c r="N1493" s="2">
        <v>0.76910000000000001</v>
      </c>
      <c r="O1493" s="2">
        <v>0.45838999999999996</v>
      </c>
      <c r="P1493" s="12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0.53420000000000001</v>
      </c>
      <c r="N1494" s="2">
        <v>0.76910000000000001</v>
      </c>
      <c r="O1494" s="2">
        <v>0.45826999999999996</v>
      </c>
      <c r="P1494" s="12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0.53410000000000002</v>
      </c>
      <c r="N1495" s="2">
        <v>0.76910000000000001</v>
      </c>
      <c r="O1495" s="2">
        <v>0.45824999999999994</v>
      </c>
      <c r="P1495" s="12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0.53410000000000002</v>
      </c>
      <c r="N1496" s="2">
        <v>0.76910000000000001</v>
      </c>
      <c r="O1496" s="2">
        <v>0.45812999999999993</v>
      </c>
      <c r="P1496" s="12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0.53410000000000002</v>
      </c>
      <c r="N1497" s="2">
        <v>0.76910000000000001</v>
      </c>
      <c r="O1497" s="2">
        <v>0.45801000000000003</v>
      </c>
      <c r="P1497" s="12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0.53400000000000003</v>
      </c>
      <c r="N1498" s="2">
        <v>0.76910000000000001</v>
      </c>
      <c r="O1498" s="2">
        <v>0.45799000000000001</v>
      </c>
      <c r="P1498" s="12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0.53400000000000003</v>
      </c>
      <c r="N1499" s="2">
        <v>0.76910000000000001</v>
      </c>
      <c r="O1499" s="2">
        <v>0.45787</v>
      </c>
      <c r="P1499" s="12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0.53400000000000003</v>
      </c>
      <c r="N1500" s="2">
        <v>0.76910000000000001</v>
      </c>
      <c r="O1500" s="2">
        <v>0.45774999999999999</v>
      </c>
      <c r="P1500" s="12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0.53390000000000004</v>
      </c>
      <c r="N1501" s="2">
        <v>0.76910000000000001</v>
      </c>
      <c r="O1501" s="2">
        <v>0.45772999999999997</v>
      </c>
      <c r="P1501" s="12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0.53390000000000004</v>
      </c>
      <c r="N1502" s="2">
        <v>0.76910000000000001</v>
      </c>
      <c r="O1502" s="2">
        <v>0.45760999999999996</v>
      </c>
      <c r="P1502" s="12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0.53380000000000005</v>
      </c>
      <c r="N1503" s="2">
        <v>0.76910000000000001</v>
      </c>
      <c r="O1503" s="2">
        <v>0.45758999999999994</v>
      </c>
      <c r="P1503" s="12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0.53380000000000005</v>
      </c>
      <c r="N1504" s="2">
        <v>0.76910000000000001</v>
      </c>
      <c r="O1504" s="2">
        <v>0.45746999999999993</v>
      </c>
      <c r="P1504" s="12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0.53380000000000005</v>
      </c>
      <c r="N1505" s="2">
        <v>0.76910000000000001</v>
      </c>
      <c r="O1505" s="2">
        <v>0.45734999999999992</v>
      </c>
      <c r="P1505" s="12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0.53369999999999995</v>
      </c>
      <c r="N1506" s="2">
        <v>0.76910000000000001</v>
      </c>
      <c r="O1506" s="2">
        <v>0.45733000000000001</v>
      </c>
      <c r="P1506" s="12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0.53369999999999995</v>
      </c>
      <c r="N1507" s="2">
        <v>0.76910000000000001</v>
      </c>
      <c r="O1507" s="2">
        <v>0.45721000000000001</v>
      </c>
      <c r="P1507" s="12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0.53369999999999995</v>
      </c>
      <c r="N1508" s="2">
        <v>0.76910000000000001</v>
      </c>
      <c r="O1508" s="2">
        <v>0.45709</v>
      </c>
      <c r="P1508" s="12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0.53359999999999996</v>
      </c>
      <c r="N1509" s="2">
        <v>0.76910000000000001</v>
      </c>
      <c r="O1509" s="2">
        <v>0.45707000000000009</v>
      </c>
      <c r="P1509" s="12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0.53359999999999996</v>
      </c>
      <c r="N1510" s="2">
        <v>0.76910000000000001</v>
      </c>
      <c r="O1510" s="2">
        <v>0.45695000000000008</v>
      </c>
      <c r="P1510" s="12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0.53359999999999996</v>
      </c>
      <c r="N1511" s="2">
        <v>0.76910000000000001</v>
      </c>
      <c r="O1511" s="2">
        <v>0.45683000000000007</v>
      </c>
      <c r="P1511" s="12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0.53349999999999997</v>
      </c>
      <c r="N1512" s="2">
        <v>0.76910000000000001</v>
      </c>
      <c r="O1512" s="2">
        <v>0.45681000000000005</v>
      </c>
      <c r="P1512" s="12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0.53349999999999997</v>
      </c>
      <c r="N1513" s="2">
        <v>0.76910000000000001</v>
      </c>
      <c r="O1513" s="2">
        <v>0.45669000000000004</v>
      </c>
      <c r="P1513" s="12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0.53349999999999997</v>
      </c>
      <c r="N1514" s="2">
        <v>0.76910000000000001</v>
      </c>
      <c r="O1514" s="2">
        <v>0.45657000000000003</v>
      </c>
      <c r="P1514" s="12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0.53339999999999999</v>
      </c>
      <c r="N1515" s="2">
        <v>0.76910000000000001</v>
      </c>
      <c r="O1515" s="2">
        <v>0.45655000000000001</v>
      </c>
      <c r="P1515" s="12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0.53339999999999999</v>
      </c>
      <c r="N1516" s="2">
        <v>0.76910000000000001</v>
      </c>
      <c r="O1516" s="2">
        <v>0.45643</v>
      </c>
      <c r="P1516" s="12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0.53339999999999999</v>
      </c>
      <c r="N1517" s="2">
        <v>0.76910000000000001</v>
      </c>
      <c r="O1517" s="2">
        <v>0.45630999999999999</v>
      </c>
      <c r="P1517" s="12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0.5333</v>
      </c>
      <c r="N1518" s="2">
        <v>0.76910000000000001</v>
      </c>
      <c r="O1518" s="2">
        <v>0.45628999999999997</v>
      </c>
      <c r="P1518" s="12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0.5333</v>
      </c>
      <c r="N1519" s="2">
        <v>0.76910000000000001</v>
      </c>
      <c r="O1519" s="2">
        <v>0.45616999999999996</v>
      </c>
      <c r="P1519" s="12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0.5333</v>
      </c>
      <c r="N1520" s="2">
        <v>0.76910000000000001</v>
      </c>
      <c r="O1520" s="2">
        <v>0.45604999999999996</v>
      </c>
      <c r="P1520" s="12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0.53320000000000001</v>
      </c>
      <c r="N1521" s="2">
        <v>0.76910000000000001</v>
      </c>
      <c r="O1521" s="2">
        <v>0.45603000000000005</v>
      </c>
      <c r="P1521" s="12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0.53320000000000001</v>
      </c>
      <c r="N1522" s="2">
        <v>0.76910000000000001</v>
      </c>
      <c r="O1522" s="2">
        <v>0.45591000000000004</v>
      </c>
      <c r="P1522" s="12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0.53320000000000001</v>
      </c>
      <c r="N1523" s="2">
        <v>0.76910000000000001</v>
      </c>
      <c r="O1523" s="2">
        <v>0.45579000000000003</v>
      </c>
      <c r="P1523" s="12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0.53320000000000001</v>
      </c>
      <c r="N1524" s="2">
        <v>0.76910000000000001</v>
      </c>
      <c r="O1524" s="2">
        <v>0.45562999999999998</v>
      </c>
      <c r="P1524" s="12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0.53310000000000002</v>
      </c>
      <c r="N1525" s="2">
        <v>0.76910000000000001</v>
      </c>
      <c r="O1525" s="2">
        <v>0.45560999999999996</v>
      </c>
      <c r="P1525" s="12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0.53310000000000002</v>
      </c>
      <c r="N1526" s="2">
        <v>0.76910000000000001</v>
      </c>
      <c r="O1526" s="2">
        <v>0.45548999999999995</v>
      </c>
      <c r="P1526" s="12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0.53310000000000002</v>
      </c>
      <c r="N1527" s="2">
        <v>0.76910000000000001</v>
      </c>
      <c r="O1527" s="2">
        <v>0.45536999999999994</v>
      </c>
      <c r="P1527" s="12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0.53300000000000003</v>
      </c>
      <c r="N1528" s="2">
        <v>0.76910000000000001</v>
      </c>
      <c r="O1528" s="2">
        <v>0.45534999999999992</v>
      </c>
      <c r="P1528" s="12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0.53300000000000003</v>
      </c>
      <c r="N1529" s="2">
        <v>0.76910000000000001</v>
      </c>
      <c r="O1529" s="2">
        <v>0.45523000000000002</v>
      </c>
      <c r="P1529" s="12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0.53300000000000003</v>
      </c>
      <c r="N1530" s="2">
        <v>0.76910000000000001</v>
      </c>
      <c r="O1530" s="2">
        <v>0.45511000000000001</v>
      </c>
      <c r="P1530" s="12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0.53290000000000004</v>
      </c>
      <c r="N1531" s="2">
        <v>0.76910000000000001</v>
      </c>
      <c r="O1531" s="2">
        <v>0.45508999999999999</v>
      </c>
      <c r="P1531" s="12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0.53290000000000004</v>
      </c>
      <c r="N1532" s="2">
        <v>0.76910000000000001</v>
      </c>
      <c r="O1532" s="2">
        <v>0.45496999999999999</v>
      </c>
      <c r="P1532" s="12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0.53290000000000004</v>
      </c>
      <c r="N1533" s="2">
        <v>0.76910000000000001</v>
      </c>
      <c r="O1533" s="2">
        <v>0.45484999999999998</v>
      </c>
      <c r="P1533" s="12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0.53290000000000004</v>
      </c>
      <c r="N1534" s="2">
        <v>0.76910000000000001</v>
      </c>
      <c r="O1534" s="2">
        <v>0.45472999999999997</v>
      </c>
      <c r="P1534" s="12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0.53280000000000005</v>
      </c>
      <c r="N1535" s="2">
        <v>0.76910000000000001</v>
      </c>
      <c r="O1535" s="2">
        <v>0.45470999999999995</v>
      </c>
      <c r="P1535" s="12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0.53280000000000005</v>
      </c>
      <c r="N1536" s="2">
        <v>0.76910000000000001</v>
      </c>
      <c r="O1536" s="2">
        <v>0.45458999999999994</v>
      </c>
      <c r="P1536" s="12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0.53280000000000005</v>
      </c>
      <c r="N1537" s="2">
        <v>0.76910000000000001</v>
      </c>
      <c r="O1537" s="2">
        <v>0.45446999999999993</v>
      </c>
      <c r="P1537" s="12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0.53269999999999995</v>
      </c>
      <c r="N1538" s="2">
        <v>0.76910000000000001</v>
      </c>
      <c r="O1538" s="2">
        <v>0.45445000000000002</v>
      </c>
      <c r="P1538" s="12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0.53269999999999995</v>
      </c>
      <c r="N1539" s="2">
        <v>0.76910000000000001</v>
      </c>
      <c r="O1539" s="2">
        <v>0.45433000000000001</v>
      </c>
      <c r="P1539" s="12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0.53269999999999995</v>
      </c>
      <c r="N1540" s="2">
        <v>0.76910000000000001</v>
      </c>
      <c r="O1540" s="2">
        <v>0.45421</v>
      </c>
      <c r="P1540" s="12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0.53269999999999995</v>
      </c>
      <c r="N1541" s="2">
        <v>0.76910000000000001</v>
      </c>
      <c r="O1541" s="2">
        <v>0.45408999999999999</v>
      </c>
      <c r="P1541" s="12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0.53259999999999996</v>
      </c>
      <c r="N1542" s="2">
        <v>0.76910000000000001</v>
      </c>
      <c r="O1542" s="2">
        <v>0.45407000000000008</v>
      </c>
      <c r="P1542" s="12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0.53259999999999996</v>
      </c>
      <c r="N1543" s="2">
        <v>0.76910000000000001</v>
      </c>
      <c r="O1543" s="2">
        <v>0.45395000000000008</v>
      </c>
      <c r="P1543" s="12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0.53259999999999996</v>
      </c>
      <c r="N1544" s="2">
        <v>0.76910000000000001</v>
      </c>
      <c r="O1544" s="2">
        <v>0.45383000000000007</v>
      </c>
      <c r="P1544" s="12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0.53259999999999996</v>
      </c>
      <c r="N1545" s="2">
        <v>0.76910000000000001</v>
      </c>
      <c r="O1545" s="2">
        <v>0.45371000000000006</v>
      </c>
      <c r="P1545" s="12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0.53249999999999997</v>
      </c>
      <c r="N1546" s="2">
        <v>0.76910000000000001</v>
      </c>
      <c r="O1546" s="2">
        <v>0.45369000000000004</v>
      </c>
      <c r="P1546" s="12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0.53249999999999997</v>
      </c>
      <c r="N1547" s="2">
        <v>0.76910000000000001</v>
      </c>
      <c r="O1547" s="2">
        <v>0.45357000000000003</v>
      </c>
      <c r="P1547" s="12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0.53249999999999997</v>
      </c>
      <c r="N1548" s="2">
        <v>0.76910000000000001</v>
      </c>
      <c r="O1548" s="2">
        <v>0.45345000000000002</v>
      </c>
      <c r="P1548" s="12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0.53249999999999997</v>
      </c>
      <c r="N1549" s="2">
        <v>0.76910000000000001</v>
      </c>
      <c r="O1549" s="2">
        <v>0.45333000000000001</v>
      </c>
      <c r="P1549" s="12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0.53239999999999998</v>
      </c>
      <c r="N1550" s="2">
        <v>0.76910000000000001</v>
      </c>
      <c r="O1550" s="2">
        <v>0.45330999999999999</v>
      </c>
      <c r="P1550" s="12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0.53239999999999998</v>
      </c>
      <c r="N1551" s="2">
        <v>0.76910000000000001</v>
      </c>
      <c r="O1551" s="2">
        <v>0.45320000000000005</v>
      </c>
      <c r="P1551" s="12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0.53239999999999998</v>
      </c>
      <c r="N1552" s="2">
        <v>0.76910000000000001</v>
      </c>
      <c r="O1552" s="2">
        <v>0.45310000000000006</v>
      </c>
      <c r="P1552" s="12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0.53239999999999998</v>
      </c>
      <c r="N1553" s="2">
        <v>0.76910000000000001</v>
      </c>
      <c r="O1553" s="2">
        <v>0.45300000000000007</v>
      </c>
      <c r="P1553" s="12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0.5323</v>
      </c>
      <c r="N1554" s="2">
        <v>0.76910000000000001</v>
      </c>
      <c r="O1554" s="2">
        <v>0.45299999999999996</v>
      </c>
      <c r="P1554" s="12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0.5323</v>
      </c>
      <c r="N1555" s="2">
        <v>0.76910000000000001</v>
      </c>
      <c r="O1555" s="2">
        <v>0.45289999999999997</v>
      </c>
      <c r="P1555" s="12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0.5323</v>
      </c>
      <c r="N1556" s="2">
        <v>0.76910000000000001</v>
      </c>
      <c r="O1556" s="2">
        <v>0.45279999999999998</v>
      </c>
      <c r="P1556" s="12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0.5323</v>
      </c>
      <c r="N1557" s="2">
        <v>0.76910000000000001</v>
      </c>
      <c r="O1557" s="2">
        <v>0.45269999999999999</v>
      </c>
      <c r="P1557" s="12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0.5323</v>
      </c>
      <c r="N1558" s="2">
        <v>0.76910000000000001</v>
      </c>
      <c r="O1558" s="2">
        <v>0.4526</v>
      </c>
      <c r="P1558" s="12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0.53220000000000001</v>
      </c>
      <c r="N1559" s="2">
        <v>0.76910000000000001</v>
      </c>
      <c r="O1559" s="2">
        <v>0.4526</v>
      </c>
      <c r="P1559" s="12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0.53220000000000001</v>
      </c>
      <c r="N1560" s="2">
        <v>0.76910000000000001</v>
      </c>
      <c r="O1560" s="2">
        <v>0.45250000000000001</v>
      </c>
      <c r="P1560" s="12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0.53220000000000001</v>
      </c>
      <c r="N1561" s="2">
        <v>0.76910000000000001</v>
      </c>
      <c r="O1561" s="2">
        <v>0.45240000000000002</v>
      </c>
      <c r="P1561" s="12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0.53220000000000001</v>
      </c>
      <c r="N1562" s="2">
        <v>0.76910000000000001</v>
      </c>
      <c r="O1562" s="2">
        <v>0.45230000000000004</v>
      </c>
      <c r="P1562" s="12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0.53210000000000002</v>
      </c>
      <c r="N1563" s="2">
        <v>0.76910000000000001</v>
      </c>
      <c r="O1563" s="2">
        <v>0.45230000000000004</v>
      </c>
      <c r="P1563" s="12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0.53210000000000002</v>
      </c>
      <c r="N1564" s="2">
        <v>0.76910000000000001</v>
      </c>
      <c r="O1564" s="2">
        <v>0.45219999999999994</v>
      </c>
      <c r="P1564" s="12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0.53210000000000002</v>
      </c>
      <c r="N1565" s="2">
        <v>0.76910000000000001</v>
      </c>
      <c r="O1565" s="2">
        <v>0.45209999999999995</v>
      </c>
      <c r="P1565" s="12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0.53210000000000002</v>
      </c>
      <c r="N1566" s="2">
        <v>0.76910000000000001</v>
      </c>
      <c r="O1566" s="2">
        <v>0.45199999999999996</v>
      </c>
      <c r="P1566" s="12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0.53210000000000002</v>
      </c>
      <c r="N1567" s="2">
        <v>0.76910000000000001</v>
      </c>
      <c r="O1567" s="2">
        <v>0.45189999999999997</v>
      </c>
      <c r="P1567" s="12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0.53200000000000003</v>
      </c>
      <c r="N1568" s="2">
        <v>0.76910000000000001</v>
      </c>
      <c r="O1568" s="2">
        <v>0.45189999999999997</v>
      </c>
      <c r="P1568" s="12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0.53200000000000003</v>
      </c>
      <c r="N1569" s="2">
        <v>0.76910000000000001</v>
      </c>
      <c r="O1569" s="2">
        <v>0.45179999999999998</v>
      </c>
      <c r="P1569" s="12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0.53200000000000003</v>
      </c>
      <c r="N1570" s="2">
        <v>0.76910000000000001</v>
      </c>
      <c r="O1570" s="2">
        <v>0.45169999999999999</v>
      </c>
      <c r="P1570" s="12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0.53200000000000003</v>
      </c>
      <c r="N1571" s="2">
        <v>0.76910000000000001</v>
      </c>
      <c r="O1571" s="2">
        <v>0.4516</v>
      </c>
      <c r="P1571" s="12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0.53200000000000003</v>
      </c>
      <c r="N1572" s="2">
        <v>0.76910000000000001</v>
      </c>
      <c r="O1572" s="2">
        <v>0.45150000000000001</v>
      </c>
      <c r="P1572" s="12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0.53200000000000003</v>
      </c>
      <c r="N1573" s="2">
        <v>0.76910000000000001</v>
      </c>
      <c r="O1573" s="2">
        <v>0.45140000000000002</v>
      </c>
      <c r="P1573" s="12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0.53190000000000004</v>
      </c>
      <c r="N1574" s="2">
        <v>0.76910000000000001</v>
      </c>
      <c r="O1574" s="2">
        <v>0.45139999999999991</v>
      </c>
      <c r="P1574" s="12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0.53190000000000004</v>
      </c>
      <c r="N1575" s="2">
        <v>0.76910000000000001</v>
      </c>
      <c r="O1575" s="2">
        <v>0.45129999999999992</v>
      </c>
      <c r="P1575" s="12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0.53190000000000004</v>
      </c>
      <c r="N1576" s="2">
        <v>0.76910000000000001</v>
      </c>
      <c r="O1576" s="2">
        <v>0.45119999999999993</v>
      </c>
      <c r="P1576" s="12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0.53190000000000004</v>
      </c>
      <c r="N1577" s="2">
        <v>0.76910000000000001</v>
      </c>
      <c r="O1577" s="2">
        <v>0.45109999999999995</v>
      </c>
      <c r="P1577" s="12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0.53190000000000004</v>
      </c>
      <c r="N1578" s="2">
        <v>0.76910000000000001</v>
      </c>
      <c r="O1578" s="2">
        <v>0.45099999999999996</v>
      </c>
      <c r="P1578" s="12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0.53190000000000004</v>
      </c>
      <c r="N1579" s="2">
        <v>0.76910000000000001</v>
      </c>
      <c r="O1579" s="2">
        <v>0.45089999999999997</v>
      </c>
      <c r="P1579" s="12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0.53180000000000005</v>
      </c>
      <c r="N1580" s="2">
        <v>0.76910000000000001</v>
      </c>
      <c r="O1580" s="2">
        <v>0.45089999999999997</v>
      </c>
      <c r="P1580" s="12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0.53180000000000005</v>
      </c>
      <c r="N1581" s="2">
        <v>0.76910000000000001</v>
      </c>
      <c r="O1581" s="2">
        <v>0.45079999999999998</v>
      </c>
      <c r="P1581" s="12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0.53180000000000005</v>
      </c>
      <c r="N1582" s="2">
        <v>0.76910000000000001</v>
      </c>
      <c r="O1582" s="2">
        <v>0.45069999999999999</v>
      </c>
      <c r="P1582" s="12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0.53180000000000005</v>
      </c>
      <c r="N1583" s="2">
        <v>0.76910000000000001</v>
      </c>
      <c r="O1583" s="2">
        <v>0.4506</v>
      </c>
      <c r="P1583" s="12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0.53180000000000005</v>
      </c>
      <c r="N1584" s="2">
        <v>0.76910000000000001</v>
      </c>
      <c r="O1584" s="2">
        <v>0.4504999999999999</v>
      </c>
      <c r="P1584" s="12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0.53180000000000005</v>
      </c>
      <c r="N1585" s="2">
        <v>0.76910000000000001</v>
      </c>
      <c r="O1585" s="2">
        <v>0.45039999999999991</v>
      </c>
      <c r="P1585" s="12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0.53169999999999995</v>
      </c>
      <c r="N1586" s="2">
        <v>0.76910000000000001</v>
      </c>
      <c r="O1586" s="2">
        <v>0.45040000000000002</v>
      </c>
      <c r="P1586" s="12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0.53169999999999995</v>
      </c>
      <c r="N1587" s="2">
        <v>0.76910000000000001</v>
      </c>
      <c r="O1587" s="2">
        <v>0.45030000000000003</v>
      </c>
      <c r="P1587" s="12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0.53169999999999995</v>
      </c>
      <c r="N1588" s="2">
        <v>0.76910000000000001</v>
      </c>
      <c r="O1588" s="2">
        <v>0.45020000000000004</v>
      </c>
      <c r="P1588" s="12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0.53169999999999995</v>
      </c>
      <c r="N1589" s="2">
        <v>0.76910000000000001</v>
      </c>
      <c r="O1589" s="2">
        <v>0.45010000000000006</v>
      </c>
      <c r="P1589" s="12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0.53169999999999995</v>
      </c>
      <c r="N1590" s="2">
        <v>0.76910000000000001</v>
      </c>
      <c r="O1590" s="2">
        <v>0.45</v>
      </c>
      <c r="P1590" s="12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0.53169999999999995</v>
      </c>
      <c r="N1591" s="2">
        <v>0.76910000000000001</v>
      </c>
      <c r="O1591" s="2">
        <v>0.44990000000000008</v>
      </c>
      <c r="P1591" s="12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0.53169999999999995</v>
      </c>
      <c r="N1592" s="2">
        <v>0.76910000000000001</v>
      </c>
      <c r="O1592" s="2">
        <v>0.44980000000000009</v>
      </c>
      <c r="P1592" s="12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0.53169999999999995</v>
      </c>
      <c r="N1593" s="2">
        <v>0.76910000000000001</v>
      </c>
      <c r="O1593" s="2">
        <v>0.4497000000000001</v>
      </c>
      <c r="P1593" s="12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0.53169999999999995</v>
      </c>
      <c r="N1594" s="2">
        <v>0.76910000000000001</v>
      </c>
      <c r="O1594" s="2">
        <v>0.4496</v>
      </c>
      <c r="P1594" s="12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0.53159999999999996</v>
      </c>
      <c r="N1595" s="2">
        <v>0.76910000000000001</v>
      </c>
      <c r="O1595" s="2">
        <v>0.4496</v>
      </c>
      <c r="P1595" s="12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0.53159999999999996</v>
      </c>
      <c r="N1596" s="2">
        <v>0.76910000000000001</v>
      </c>
      <c r="O1596" s="2">
        <v>0.44950000000000001</v>
      </c>
      <c r="P1596" s="12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0.53159999999999996</v>
      </c>
      <c r="N1597" s="2">
        <v>0.76910000000000001</v>
      </c>
      <c r="O1597" s="2">
        <v>0.44940000000000002</v>
      </c>
      <c r="P1597" s="12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0.53159999999999996</v>
      </c>
      <c r="N1598" s="2">
        <v>0.76910000000000001</v>
      </c>
      <c r="O1598" s="2">
        <v>0.44930000000000003</v>
      </c>
      <c r="P1598" s="12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0.53159999999999996</v>
      </c>
      <c r="N1599" s="2">
        <v>0.76910000000000001</v>
      </c>
      <c r="O1599" s="2">
        <v>0.44920000000000004</v>
      </c>
      <c r="P1599" s="12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0.53159999999999996</v>
      </c>
      <c r="N1600" s="2">
        <v>0.76910000000000001</v>
      </c>
      <c r="O1600" s="2">
        <v>0.44910000000000005</v>
      </c>
      <c r="P1600" s="12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0.53159999999999996</v>
      </c>
      <c r="N1601" s="2">
        <v>0.76910000000000001</v>
      </c>
      <c r="O1601" s="2">
        <v>0.44900000000000007</v>
      </c>
      <c r="P1601" s="12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0.53159999999999996</v>
      </c>
      <c r="N1602" s="2">
        <v>0.76910000000000001</v>
      </c>
      <c r="O1602" s="2">
        <v>0.44890000000000008</v>
      </c>
      <c r="P1602" s="12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0.53159999999999996</v>
      </c>
      <c r="N1603" s="2">
        <v>0.76910000000000001</v>
      </c>
      <c r="O1603" s="2">
        <v>0.44880000000000009</v>
      </c>
      <c r="P1603" s="12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0.53159999999999996</v>
      </c>
      <c r="N1604" s="2">
        <v>0.76910000000000001</v>
      </c>
      <c r="O1604" s="2">
        <v>0.44869999999999999</v>
      </c>
      <c r="P1604" s="12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0.53159999999999996</v>
      </c>
      <c r="N1605" s="2">
        <v>0.76910000000000001</v>
      </c>
      <c r="O1605" s="2">
        <v>0.4486</v>
      </c>
      <c r="P1605" s="12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0.53159999999999996</v>
      </c>
      <c r="N1606" s="2">
        <v>0.76910000000000001</v>
      </c>
      <c r="O1606" s="2">
        <v>0.44850000000000001</v>
      </c>
      <c r="P1606" s="12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0.53149999999999997</v>
      </c>
      <c r="N1607" s="2">
        <v>0.76910000000000001</v>
      </c>
      <c r="O1607" s="2">
        <v>0.44850000000000001</v>
      </c>
      <c r="P1607" s="12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0.53149999999999997</v>
      </c>
      <c r="N1608" s="2">
        <v>0.76910000000000001</v>
      </c>
      <c r="O1608" s="2">
        <v>0.44840000000000002</v>
      </c>
      <c r="P1608" s="12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0.53149999999999997</v>
      </c>
      <c r="N1609" s="2">
        <v>0.76910000000000001</v>
      </c>
      <c r="O1609" s="2">
        <v>0.44830000000000003</v>
      </c>
      <c r="P1609" s="12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0.53149999999999997</v>
      </c>
      <c r="N1610" s="2">
        <v>0.76910000000000001</v>
      </c>
      <c r="O1610" s="2">
        <v>0.44820000000000004</v>
      </c>
      <c r="P1610" s="12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0.53149999999999997</v>
      </c>
      <c r="N1611" s="2">
        <v>0.76910000000000001</v>
      </c>
      <c r="O1611" s="2">
        <v>0.44810000000000005</v>
      </c>
      <c r="P1611" s="12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0.53149999999999997</v>
      </c>
      <c r="N1612" s="2">
        <v>0.76910000000000001</v>
      </c>
      <c r="O1612" s="2">
        <v>0.44800000000000006</v>
      </c>
      <c r="P1612" s="12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0.53149999999999997</v>
      </c>
      <c r="N1613" s="2">
        <v>0.76910000000000001</v>
      </c>
      <c r="O1613" s="2">
        <v>0.44790000000000008</v>
      </c>
      <c r="P1613" s="12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0.53149999999999997</v>
      </c>
      <c r="N1614" s="2">
        <v>0.76910000000000001</v>
      </c>
      <c r="O1614" s="2">
        <v>0.44779999999999998</v>
      </c>
      <c r="P1614" s="12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0.53149999999999997</v>
      </c>
      <c r="N1615" s="2">
        <v>0.76910000000000001</v>
      </c>
      <c r="O1615" s="2">
        <v>0.44769999999999999</v>
      </c>
      <c r="P1615" s="12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0.53149999999999997</v>
      </c>
      <c r="N1616" s="2">
        <v>0.76910000000000001</v>
      </c>
      <c r="O1616" s="2">
        <v>0.4476</v>
      </c>
      <c r="P1616" s="12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0.53149999999999997</v>
      </c>
      <c r="N1617" s="2">
        <v>0.76910000000000001</v>
      </c>
      <c r="O1617" s="2">
        <v>0.44750000000000001</v>
      </c>
      <c r="P1617" s="12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0.53149999999999997</v>
      </c>
      <c r="N1618" s="2">
        <v>0.76910000000000001</v>
      </c>
      <c r="O1618" s="2">
        <v>0.44740000000000002</v>
      </c>
      <c r="P1618" s="12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0.53149999999999997</v>
      </c>
      <c r="N1619" s="2">
        <v>0.76910000000000001</v>
      </c>
      <c r="O1619" s="2">
        <v>0.44730000000000003</v>
      </c>
      <c r="P1619" s="12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0.53149999999999997</v>
      </c>
      <c r="N1620" s="2">
        <v>0.76910000000000001</v>
      </c>
      <c r="O1620" s="2">
        <v>0.44720000000000004</v>
      </c>
      <c r="P1620" s="12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0.53149999999999997</v>
      </c>
      <c r="N1621" s="2">
        <v>0.76910000000000001</v>
      </c>
      <c r="O1621" s="2">
        <v>0.44710000000000005</v>
      </c>
      <c r="P1621" s="12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0.53149999999999997</v>
      </c>
      <c r="N1622" s="2">
        <v>0.76910000000000001</v>
      </c>
      <c r="O1622" s="2">
        <v>0.44700000000000006</v>
      </c>
      <c r="P1622" s="12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0.53149999999999997</v>
      </c>
      <c r="N1623" s="2">
        <v>0.76910000000000001</v>
      </c>
      <c r="O1623" s="2">
        <v>0.44690000000000007</v>
      </c>
      <c r="P1623" s="12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0.53149999999999997</v>
      </c>
      <c r="N1624" s="2">
        <v>0.76910000000000001</v>
      </c>
      <c r="O1624" s="2">
        <v>0.44679999999999997</v>
      </c>
      <c r="P1624" s="12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0.53149999999999997</v>
      </c>
      <c r="N1625" s="2">
        <v>0.76910000000000001</v>
      </c>
      <c r="O1625" s="2">
        <v>0.44669999999999999</v>
      </c>
      <c r="P1625" s="12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0.53149999999999997</v>
      </c>
      <c r="N1626" s="2">
        <v>0.76910000000000001</v>
      </c>
      <c r="O1626" s="2">
        <v>0.4466</v>
      </c>
      <c r="P1626" s="12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0.53149999999999997</v>
      </c>
      <c r="N1627" s="2">
        <v>0.76910000000000001</v>
      </c>
      <c r="O1627" s="2">
        <v>0.44650000000000001</v>
      </c>
      <c r="P1627" s="12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0.53149999999999997</v>
      </c>
      <c r="N1628" s="2">
        <v>0.76910000000000001</v>
      </c>
      <c r="O1628" s="2">
        <v>0.44640000000000002</v>
      </c>
      <c r="P1628" s="12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0.53149999999999997</v>
      </c>
      <c r="N1629" s="2">
        <v>0.76910000000000001</v>
      </c>
      <c r="O1629" s="2">
        <v>0.44630000000000003</v>
      </c>
      <c r="P1629" s="12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0.53149999999999997</v>
      </c>
      <c r="N1630" s="2">
        <v>0.76910000000000001</v>
      </c>
      <c r="O1630" s="2">
        <v>0.44620000000000004</v>
      </c>
      <c r="P1630" s="12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0.53149999999999997</v>
      </c>
      <c r="N1631" s="2">
        <v>0.76910000000000001</v>
      </c>
      <c r="O1631" s="2">
        <v>0.44610000000000005</v>
      </c>
      <c r="P1631" s="12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0.53149999999999997</v>
      </c>
      <c r="N1632" s="2">
        <v>0.76910000000000001</v>
      </c>
      <c r="O1632" s="2">
        <v>0.44600000000000006</v>
      </c>
      <c r="P1632" s="12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0.53149999999999997</v>
      </c>
      <c r="N1633" s="2">
        <v>0.76910000000000001</v>
      </c>
      <c r="O1633" s="2">
        <v>0.44590000000000007</v>
      </c>
      <c r="P1633" s="12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0.53149999999999997</v>
      </c>
      <c r="N1634" s="2">
        <v>0.76910000000000001</v>
      </c>
      <c r="O1634" s="2">
        <v>0.44579999999999997</v>
      </c>
      <c r="P1634" s="12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0.53149999999999997</v>
      </c>
      <c r="N1635" s="2">
        <v>0.76910000000000001</v>
      </c>
      <c r="O1635" s="2">
        <v>0.44569999999999999</v>
      </c>
      <c r="P1635" s="12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0.53149999999999997</v>
      </c>
      <c r="N1636" s="2">
        <v>0.76910000000000001</v>
      </c>
      <c r="O1636" s="2">
        <v>0.4456</v>
      </c>
      <c r="P1636" s="12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0.53159999999999996</v>
      </c>
      <c r="N1637" s="2">
        <v>0.76910000000000001</v>
      </c>
      <c r="O1637" s="2">
        <v>0.44540000000000002</v>
      </c>
      <c r="P1637" s="12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0.53159999999999996</v>
      </c>
      <c r="N1638" s="2">
        <v>0.76910000000000001</v>
      </c>
      <c r="O1638" s="2">
        <v>0.44530000000000003</v>
      </c>
      <c r="P1638" s="12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0.53159999999999996</v>
      </c>
      <c r="N1639" s="2">
        <v>0.76910000000000001</v>
      </c>
      <c r="O1639" s="2">
        <v>0.44520000000000004</v>
      </c>
      <c r="P1639" s="12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0.53159999999999996</v>
      </c>
      <c r="N1640" s="2">
        <v>0.76910000000000001</v>
      </c>
      <c r="O1640" s="2">
        <v>0.44510000000000005</v>
      </c>
      <c r="P1640" s="12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0.53159999999999996</v>
      </c>
      <c r="N1641" s="2">
        <v>0.76910000000000001</v>
      </c>
      <c r="O1641" s="2">
        <v>0.44500000000000001</v>
      </c>
      <c r="P1641" s="12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0.53159999999999996</v>
      </c>
      <c r="N1642" s="2">
        <v>0.76910000000000001</v>
      </c>
      <c r="O1642" s="2">
        <v>0.44490000000000007</v>
      </c>
      <c r="P1642" s="12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0.53159999999999996</v>
      </c>
      <c r="N1643" s="2">
        <v>0.76910000000000001</v>
      </c>
      <c r="O1643" s="2">
        <v>0.44480000000000008</v>
      </c>
      <c r="P1643" s="12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0.53159999999999996</v>
      </c>
      <c r="N1644" s="2">
        <v>0.76910000000000001</v>
      </c>
      <c r="O1644" s="2">
        <v>0.44469999999999998</v>
      </c>
      <c r="P1644" s="12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0.53159999999999996</v>
      </c>
      <c r="N1645" s="2">
        <v>0.76910000000000001</v>
      </c>
      <c r="O1645" s="2">
        <v>0.4446</v>
      </c>
      <c r="P1645" s="12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0.53159999999999996</v>
      </c>
      <c r="N1646" s="2">
        <v>0.76910000000000001</v>
      </c>
      <c r="O1646" s="2">
        <v>0.44450000000000001</v>
      </c>
      <c r="P1646" s="12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0.53159999999999996</v>
      </c>
      <c r="N1647" s="2">
        <v>0.76910000000000001</v>
      </c>
      <c r="O1647" s="2">
        <v>0.44440000000000002</v>
      </c>
      <c r="P1647" s="12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0.53169999999999995</v>
      </c>
      <c r="N1648" s="2">
        <v>0.76910000000000001</v>
      </c>
      <c r="O1648" s="2">
        <v>0.44420000000000004</v>
      </c>
      <c r="P1648" s="12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0.53169999999999995</v>
      </c>
      <c r="N1649" s="2">
        <v>0.76910000000000001</v>
      </c>
      <c r="O1649" s="2">
        <v>0.44410000000000005</v>
      </c>
      <c r="P1649" s="12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0.53169999999999995</v>
      </c>
      <c r="N1650" s="2">
        <v>0.76910000000000001</v>
      </c>
      <c r="O1650" s="2">
        <v>0.44400000000000006</v>
      </c>
      <c r="P1650" s="12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0.53169999999999995</v>
      </c>
      <c r="N1651" s="2">
        <v>0.76910000000000001</v>
      </c>
      <c r="O1651" s="2">
        <v>0.44391000000000003</v>
      </c>
      <c r="P1651" s="12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0.53169999999999995</v>
      </c>
      <c r="N1652" s="2">
        <v>0.76910000000000001</v>
      </c>
      <c r="O1652" s="2">
        <v>0.44383000000000006</v>
      </c>
      <c r="P1652" s="12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0.53169999999999995</v>
      </c>
      <c r="N1653" s="2">
        <v>0.76910000000000001</v>
      </c>
      <c r="O1653" s="2">
        <v>0.44374999999999998</v>
      </c>
      <c r="P1653" s="12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0.53169999999999995</v>
      </c>
      <c r="N1654" s="2">
        <v>0.76910000000000001</v>
      </c>
      <c r="O1654" s="2">
        <v>0.44367000000000001</v>
      </c>
      <c r="P1654" s="12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0.53180000000000005</v>
      </c>
      <c r="N1655" s="2">
        <v>0.76910000000000001</v>
      </c>
      <c r="O1655" s="2">
        <v>0.44348999999999994</v>
      </c>
      <c r="P1655" s="12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0.53180000000000005</v>
      </c>
      <c r="N1656" s="2">
        <v>0.76910000000000001</v>
      </c>
      <c r="O1656" s="2">
        <v>0.44340999999999997</v>
      </c>
      <c r="P1656" s="12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0.53180000000000005</v>
      </c>
      <c r="N1657" s="2">
        <v>0.76910000000000001</v>
      </c>
      <c r="O1657" s="2">
        <v>0.44333</v>
      </c>
      <c r="P1657" s="12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0.53180000000000005</v>
      </c>
      <c r="N1658" s="2">
        <v>0.76910000000000001</v>
      </c>
      <c r="O1658" s="2">
        <v>0.44324999999999992</v>
      </c>
      <c r="P1658" s="12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0.53180000000000005</v>
      </c>
      <c r="N1659" s="2">
        <v>0.76910000000000001</v>
      </c>
      <c r="O1659" s="2">
        <v>0.44316999999999995</v>
      </c>
      <c r="P1659" s="12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0.53180000000000005</v>
      </c>
      <c r="N1660" s="2">
        <v>0.76910000000000001</v>
      </c>
      <c r="O1660" s="2">
        <v>0.44308999999999998</v>
      </c>
      <c r="P1660" s="12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0.53180000000000005</v>
      </c>
      <c r="N1661" s="2">
        <v>0.76910000000000001</v>
      </c>
      <c r="O1661" s="2">
        <v>0.4430099999999999</v>
      </c>
      <c r="P1661" s="12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0.53180000000000005</v>
      </c>
      <c r="N1662" s="2">
        <v>0.76910000000000001</v>
      </c>
      <c r="O1662" s="2">
        <v>0.44292999999999993</v>
      </c>
      <c r="P1662" s="12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0.53180000000000005</v>
      </c>
      <c r="N1663" s="2">
        <v>0.76910000000000001</v>
      </c>
      <c r="O1663" s="2">
        <v>0.44284999999999997</v>
      </c>
      <c r="P1663" s="12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0.53180000000000005</v>
      </c>
      <c r="N1664" s="2">
        <v>0.76910000000000001</v>
      </c>
      <c r="O1664" s="2">
        <v>0.44277</v>
      </c>
      <c r="P1664" s="12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0.53180000000000005</v>
      </c>
      <c r="N1665" s="2">
        <v>0.76910000000000001</v>
      </c>
      <c r="O1665" s="2">
        <v>0.44268999999999992</v>
      </c>
      <c r="P1665" s="12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0.53180000000000005</v>
      </c>
      <c r="N1666" s="2">
        <v>0.76910000000000001</v>
      </c>
      <c r="O1666" s="2">
        <v>0.44260999999999995</v>
      </c>
      <c r="P1666" s="12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0.53180000000000005</v>
      </c>
      <c r="N1667" s="2">
        <v>0.76910000000000001</v>
      </c>
      <c r="O1667" s="2">
        <v>0.44252999999999998</v>
      </c>
      <c r="P1667" s="12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0.53180000000000005</v>
      </c>
      <c r="N1668" s="2">
        <v>0.76910000000000001</v>
      </c>
      <c r="O1668" s="2">
        <v>0.4424499999999999</v>
      </c>
      <c r="P1668" s="12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0.53180000000000005</v>
      </c>
      <c r="N1669" s="2">
        <v>0.76910000000000001</v>
      </c>
      <c r="O1669" s="2">
        <v>0.44236999999999993</v>
      </c>
      <c r="P1669" s="12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0.53180000000000005</v>
      </c>
      <c r="N1670" s="2">
        <v>0.76910000000000001</v>
      </c>
      <c r="O1670" s="2">
        <v>0.44228999999999996</v>
      </c>
      <c r="P1670" s="12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0.53180000000000005</v>
      </c>
      <c r="N1671" s="2">
        <v>0.76910000000000001</v>
      </c>
      <c r="O1671" s="2">
        <v>0.44220999999999999</v>
      </c>
      <c r="P1671" s="12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0.53180000000000005</v>
      </c>
      <c r="N1672" s="2">
        <v>0.76910000000000001</v>
      </c>
      <c r="O1672" s="2">
        <v>0.44212999999999991</v>
      </c>
      <c r="P1672" s="12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0.53180000000000005</v>
      </c>
      <c r="N1673" s="2">
        <v>0.76910000000000001</v>
      </c>
      <c r="O1673" s="2">
        <v>0.44204999999999994</v>
      </c>
      <c r="P1673" s="12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0.53180000000000005</v>
      </c>
      <c r="N1674" s="2">
        <v>0.76910000000000001</v>
      </c>
      <c r="O1674" s="2">
        <v>0.44196999999999997</v>
      </c>
      <c r="P1674" s="12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0.53180000000000005</v>
      </c>
      <c r="N1675" s="2">
        <v>0.76910000000000001</v>
      </c>
      <c r="O1675" s="2">
        <v>0.44189000000000001</v>
      </c>
      <c r="P1675" s="12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0.53180000000000005</v>
      </c>
      <c r="N1676" s="2">
        <v>0.76910000000000001</v>
      </c>
      <c r="O1676" s="2">
        <v>0.44180999999999993</v>
      </c>
      <c r="P1676" s="12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0.53180000000000005</v>
      </c>
      <c r="N1677" s="2">
        <v>0.76910000000000001</v>
      </c>
      <c r="O1677" s="2">
        <v>0.44172999999999996</v>
      </c>
      <c r="P1677" s="12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0.53180000000000005</v>
      </c>
      <c r="N1678" s="2">
        <v>0.76910000000000001</v>
      </c>
      <c r="O1678" s="2">
        <v>0.44164999999999999</v>
      </c>
      <c r="P1678" s="12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0.53180000000000005</v>
      </c>
      <c r="N1679" s="2">
        <v>0.76910000000000001</v>
      </c>
      <c r="O1679" s="2">
        <v>0.44156999999999991</v>
      </c>
      <c r="P1679" s="12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0.53180000000000005</v>
      </c>
      <c r="N1680" s="2">
        <v>0.76910000000000001</v>
      </c>
      <c r="O1680" s="2">
        <v>0.44148999999999994</v>
      </c>
      <c r="P1680" s="12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0.53180000000000005</v>
      </c>
      <c r="N1681" s="2">
        <v>0.76910000000000001</v>
      </c>
      <c r="O1681" s="2">
        <v>0.44140999999999997</v>
      </c>
      <c r="P1681" s="12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0.53180000000000005</v>
      </c>
      <c r="N1682" s="2">
        <v>0.76910000000000001</v>
      </c>
      <c r="O1682" s="2">
        <v>0.44133</v>
      </c>
      <c r="P1682" s="12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0.53180000000000005</v>
      </c>
      <c r="N1683" s="2">
        <v>0.76910000000000001</v>
      </c>
      <c r="O1683" s="2">
        <v>0.44124999999999998</v>
      </c>
      <c r="P1683" s="12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0.53180000000000005</v>
      </c>
      <c r="N1684" s="2">
        <v>0.76910000000000001</v>
      </c>
      <c r="O1684" s="2">
        <v>0.44116999999999995</v>
      </c>
      <c r="P1684" s="12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0.53180000000000005</v>
      </c>
      <c r="N1685" s="2">
        <v>0.76910000000000001</v>
      </c>
      <c r="O1685" s="2">
        <v>0.44108999999999998</v>
      </c>
      <c r="P1685" s="12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0.53180000000000005</v>
      </c>
      <c r="N1686" s="2">
        <v>0.76910000000000001</v>
      </c>
      <c r="O1686" s="2">
        <v>0.4410099999999999</v>
      </c>
      <c r="P1686" s="12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0.53180000000000005</v>
      </c>
      <c r="N1687" s="2">
        <v>0.76910000000000001</v>
      </c>
      <c r="O1687" s="2">
        <v>0.44092999999999993</v>
      </c>
      <c r="P1687" s="12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0.53180000000000005</v>
      </c>
      <c r="N1688" s="2">
        <v>0.76910000000000001</v>
      </c>
      <c r="O1688" s="2">
        <v>0.44084999999999996</v>
      </c>
      <c r="P1688" s="12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0.53180000000000005</v>
      </c>
      <c r="N1689" s="2">
        <v>0.76910000000000001</v>
      </c>
      <c r="O1689" s="2">
        <v>0.44077</v>
      </c>
      <c r="P1689" s="12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0.53180000000000005</v>
      </c>
      <c r="N1690" s="2">
        <v>0.76910000000000001</v>
      </c>
      <c r="O1690" s="2">
        <v>0.44068999999999992</v>
      </c>
      <c r="P1690" s="12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0.53180000000000005</v>
      </c>
      <c r="N1691" s="2">
        <v>0.76910000000000001</v>
      </c>
      <c r="O1691" s="2">
        <v>0.44060999999999995</v>
      </c>
      <c r="P1691" s="12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0.53180000000000005</v>
      </c>
      <c r="N1692" s="2">
        <v>0.76910000000000001</v>
      </c>
      <c r="O1692" s="2">
        <v>0.44052999999999998</v>
      </c>
      <c r="P1692" s="12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0.53180000000000005</v>
      </c>
      <c r="N1693" s="2">
        <v>0.76910000000000001</v>
      </c>
      <c r="O1693" s="2">
        <v>0.4404499999999999</v>
      </c>
      <c r="P1693" s="12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0.53180000000000005</v>
      </c>
      <c r="N1694" s="2">
        <v>0.76910000000000001</v>
      </c>
      <c r="O1694" s="2">
        <v>0.44036999999999993</v>
      </c>
      <c r="P1694" s="12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0.53180000000000005</v>
      </c>
      <c r="N1695" s="2">
        <v>0.76910000000000001</v>
      </c>
      <c r="O1695" s="2">
        <v>0.44028999999999996</v>
      </c>
      <c r="P1695" s="12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0.53180000000000005</v>
      </c>
      <c r="N1696" s="2">
        <v>0.76910000000000001</v>
      </c>
      <c r="O1696" s="2">
        <v>0.44020999999999999</v>
      </c>
      <c r="P1696" s="12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0.53180000000000005</v>
      </c>
      <c r="N1697" s="2">
        <v>0.76910000000000001</v>
      </c>
      <c r="O1697" s="2">
        <v>0.44012999999999991</v>
      </c>
      <c r="P1697" s="12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0.53180000000000005</v>
      </c>
      <c r="N1698" s="2">
        <v>0.76910000000000001</v>
      </c>
      <c r="O1698" s="2">
        <v>0.44004999999999994</v>
      </c>
      <c r="P1698" s="12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0.53180000000000005</v>
      </c>
      <c r="N1699" s="2">
        <v>0.76910000000000001</v>
      </c>
      <c r="O1699" s="2">
        <v>0.43996999999999997</v>
      </c>
      <c r="P1699" s="12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0.53180000000000005</v>
      </c>
      <c r="N1700" s="2">
        <v>0.76910000000000001</v>
      </c>
      <c r="O1700" s="2">
        <v>0.43989</v>
      </c>
      <c r="P1700" s="12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0.53180000000000005</v>
      </c>
      <c r="N1701" s="2">
        <v>0.76910000000000001</v>
      </c>
      <c r="O1701" s="2">
        <v>0.43980999999999992</v>
      </c>
      <c r="P1701" s="12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0.53180000000000005</v>
      </c>
      <c r="N1702" s="2">
        <v>0.76910000000000001</v>
      </c>
      <c r="O1702" s="2">
        <v>0.43972999999999995</v>
      </c>
      <c r="P1702" s="12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0.53180000000000005</v>
      </c>
      <c r="N1703" s="2">
        <v>0.76910000000000001</v>
      </c>
      <c r="O1703" s="2">
        <v>0.43964999999999999</v>
      </c>
      <c r="P1703" s="12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0.53180000000000005</v>
      </c>
      <c r="N1704" s="2">
        <v>0.76910000000000001</v>
      </c>
      <c r="O1704" s="2">
        <v>0.43956999999999991</v>
      </c>
      <c r="P1704" s="12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0.53180000000000005</v>
      </c>
      <c r="N1705" s="2">
        <v>0.76910000000000001</v>
      </c>
      <c r="O1705" s="2">
        <v>0.43948999999999994</v>
      </c>
      <c r="P1705" s="12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0.53180000000000005</v>
      </c>
      <c r="N1706" s="2">
        <v>0.76910000000000001</v>
      </c>
      <c r="O1706" s="2">
        <v>0.43940999999999997</v>
      </c>
      <c r="P1706" s="12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0.53180000000000005</v>
      </c>
      <c r="N1707" s="2">
        <v>0.76910000000000001</v>
      </c>
      <c r="O1707" s="2">
        <v>0.43933</v>
      </c>
      <c r="P1707" s="12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0.53180000000000005</v>
      </c>
      <c r="N1708" s="2">
        <v>0.76910000000000001</v>
      </c>
      <c r="O1708" s="2">
        <v>0.43924999999999992</v>
      </c>
      <c r="P1708" s="12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0.53180000000000005</v>
      </c>
      <c r="N1709" s="2">
        <v>0.76910000000000001</v>
      </c>
      <c r="O1709" s="2">
        <v>0.43916999999999995</v>
      </c>
      <c r="P1709" s="12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0.53180000000000005</v>
      </c>
      <c r="N1710" s="2">
        <v>0.76910000000000001</v>
      </c>
      <c r="O1710" s="2">
        <v>0.43908999999999998</v>
      </c>
      <c r="P1710" s="12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0.53180000000000005</v>
      </c>
      <c r="N1711" s="2">
        <v>0.76910000000000001</v>
      </c>
      <c r="O1711" s="2">
        <v>0.4390099999999999</v>
      </c>
      <c r="P1711" s="12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0.53180000000000005</v>
      </c>
      <c r="N1712" s="2">
        <v>0.76910000000000001</v>
      </c>
      <c r="O1712" s="2">
        <v>0.43892999999999993</v>
      </c>
      <c r="P1712" s="12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0.53180000000000005</v>
      </c>
      <c r="N1713" s="2">
        <v>0.76910000000000001</v>
      </c>
      <c r="O1713" s="2">
        <v>0.43884999999999996</v>
      </c>
      <c r="P1713" s="12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0.53180000000000005</v>
      </c>
      <c r="N1714" s="2">
        <v>0.76910000000000001</v>
      </c>
      <c r="O1714" s="2">
        <v>0.43876999999999999</v>
      </c>
      <c r="P1714" s="12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0.53180000000000005</v>
      </c>
      <c r="N1715" s="2">
        <v>0.76910000000000001</v>
      </c>
      <c r="O1715" s="2">
        <v>0.43868999999999991</v>
      </c>
      <c r="P1715" s="12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0.53180000000000005</v>
      </c>
      <c r="N1716" s="2">
        <v>0.76910000000000001</v>
      </c>
      <c r="O1716" s="2">
        <v>0.43860999999999994</v>
      </c>
      <c r="P1716" s="12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0.53180000000000005</v>
      </c>
      <c r="N1717" s="2">
        <v>0.76910000000000001</v>
      </c>
      <c r="O1717" s="2">
        <v>0.43852999999999998</v>
      </c>
      <c r="P1717" s="12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0.53180000000000005</v>
      </c>
      <c r="N1718" s="2">
        <v>0.76910000000000001</v>
      </c>
      <c r="O1718" s="2">
        <v>0.4384499999999999</v>
      </c>
      <c r="P1718" s="12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0.53180000000000005</v>
      </c>
      <c r="N1719" s="2">
        <v>0.76910000000000001</v>
      </c>
      <c r="O1719" s="2">
        <v>0.43836999999999993</v>
      </c>
      <c r="P1719" s="12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0.53180000000000005</v>
      </c>
      <c r="N1720" s="2">
        <v>0.76910000000000001</v>
      </c>
      <c r="O1720" s="2">
        <v>0.43828999999999996</v>
      </c>
      <c r="P1720" s="12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0.53180000000000005</v>
      </c>
      <c r="N1721" s="2">
        <v>0.76910000000000001</v>
      </c>
      <c r="O1721" s="2">
        <v>0.43820999999999999</v>
      </c>
      <c r="P1721" s="12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0.53180000000000005</v>
      </c>
      <c r="N1722" s="2">
        <v>0.76910000000000001</v>
      </c>
      <c r="O1722" s="2">
        <v>0.43812999999999991</v>
      </c>
      <c r="P1722" s="12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0.53180000000000005</v>
      </c>
      <c r="N1723" s="2">
        <v>0.76910000000000001</v>
      </c>
      <c r="O1723" s="2">
        <v>0.43804999999999994</v>
      </c>
      <c r="P1723" s="12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0.53180000000000005</v>
      </c>
      <c r="N1724" s="2">
        <v>0.76910000000000001</v>
      </c>
      <c r="O1724" s="2">
        <v>0.43796999999999997</v>
      </c>
      <c r="P1724" s="12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0.53180000000000005</v>
      </c>
      <c r="N1725" s="2">
        <v>0.76910000000000001</v>
      </c>
      <c r="O1725" s="2">
        <v>0.43789</v>
      </c>
      <c r="P1725" s="12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0.53180000000000005</v>
      </c>
      <c r="N1726" s="2">
        <v>0.76910000000000001</v>
      </c>
      <c r="O1726" s="2">
        <v>0.43780999999999992</v>
      </c>
      <c r="P1726" s="12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0.53180000000000005</v>
      </c>
      <c r="N1727" s="2">
        <v>0.76910000000000001</v>
      </c>
      <c r="O1727" s="2">
        <v>0.43772999999999995</v>
      </c>
      <c r="P1727" s="12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0.53180000000000005</v>
      </c>
      <c r="N1728" s="2">
        <v>0.76910000000000001</v>
      </c>
      <c r="O1728" s="2">
        <v>0.43764999999999998</v>
      </c>
      <c r="P1728" s="12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0.53180000000000005</v>
      </c>
      <c r="N1729" s="2">
        <v>0.76910000000000001</v>
      </c>
      <c r="O1729" s="2">
        <v>0.4375699999999999</v>
      </c>
      <c r="P1729" s="12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0.53180000000000005</v>
      </c>
      <c r="N1730" s="2">
        <v>0.76910000000000001</v>
      </c>
      <c r="O1730" s="2">
        <v>0.43748999999999993</v>
      </c>
      <c r="P1730" s="12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0.53180000000000005</v>
      </c>
      <c r="N1731" s="2">
        <v>0.76910000000000001</v>
      </c>
      <c r="O1731" s="2">
        <v>0.43740999999999997</v>
      </c>
      <c r="P1731" s="12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0.53180000000000005</v>
      </c>
      <c r="N1732" s="2">
        <v>0.76910000000000001</v>
      </c>
      <c r="O1732" s="2">
        <v>0.43733</v>
      </c>
      <c r="P1732" s="12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0.53180000000000005</v>
      </c>
      <c r="N1733" s="2">
        <v>0.76910000000000001</v>
      </c>
      <c r="O1733" s="2">
        <v>0.43724999999999992</v>
      </c>
      <c r="P1733" s="12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0.53180000000000005</v>
      </c>
      <c r="N1734" s="2">
        <v>0.76910000000000001</v>
      </c>
      <c r="O1734" s="2">
        <v>0.43716999999999995</v>
      </c>
      <c r="P1734" s="12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0.53180000000000005</v>
      </c>
      <c r="N1735" s="2">
        <v>0.76910000000000001</v>
      </c>
      <c r="O1735" s="2">
        <v>0.43708999999999998</v>
      </c>
      <c r="P1735" s="12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0.53180000000000005</v>
      </c>
      <c r="N1736" s="2">
        <v>0.76910000000000001</v>
      </c>
      <c r="O1736" s="2">
        <v>0.4370099999999999</v>
      </c>
      <c r="P1736" s="12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0.53180000000000005</v>
      </c>
      <c r="N1737" s="2">
        <v>0.76910000000000001</v>
      </c>
      <c r="O1737" s="2">
        <v>0.43692999999999993</v>
      </c>
      <c r="P1737" s="12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0.53180000000000005</v>
      </c>
      <c r="N1738" s="2">
        <v>0.76910000000000001</v>
      </c>
      <c r="O1738" s="2">
        <v>0.43684999999999996</v>
      </c>
      <c r="P1738" s="12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0.53180000000000005</v>
      </c>
      <c r="N1739" s="2">
        <v>0.76910000000000001</v>
      </c>
      <c r="O1739" s="2">
        <v>0.43676999999999999</v>
      </c>
      <c r="P1739" s="12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0.53180000000000005</v>
      </c>
      <c r="N1740" s="2">
        <v>0.76910000000000001</v>
      </c>
      <c r="O1740" s="2">
        <v>0.43668999999999991</v>
      </c>
      <c r="P1740" s="12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0.53180000000000005</v>
      </c>
      <c r="N1741" s="2">
        <v>0.76910000000000001</v>
      </c>
      <c r="O1741" s="2">
        <v>0.43660999999999994</v>
      </c>
      <c r="P1741" s="12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0.53180000000000005</v>
      </c>
      <c r="N1742" s="2">
        <v>0.76910000000000001</v>
      </c>
      <c r="O1742" s="2">
        <v>0.43652999999999997</v>
      </c>
      <c r="P1742" s="12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0.53180000000000005</v>
      </c>
      <c r="N1743" s="2">
        <v>0.76910000000000001</v>
      </c>
      <c r="O1743" s="2">
        <v>0.43645</v>
      </c>
      <c r="P1743" s="12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0.53180000000000005</v>
      </c>
      <c r="N1744" s="2">
        <v>0.76910000000000001</v>
      </c>
      <c r="O1744" s="2">
        <v>0.43636999999999992</v>
      </c>
      <c r="P1744" s="12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0.53180000000000005</v>
      </c>
      <c r="N1745" s="2">
        <v>0.76910000000000001</v>
      </c>
      <c r="O1745" s="2">
        <v>0.43628999999999996</v>
      </c>
      <c r="P1745" s="12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0.53180000000000005</v>
      </c>
      <c r="N1746" s="2">
        <v>0.76910000000000001</v>
      </c>
      <c r="O1746" s="2">
        <v>0.43620999999999999</v>
      </c>
      <c r="P1746" s="12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0.53180000000000005</v>
      </c>
      <c r="N1747" s="2">
        <v>0.76910000000000001</v>
      </c>
      <c r="O1747" s="2">
        <v>0.43612999999999991</v>
      </c>
      <c r="P1747" s="12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0.53180000000000005</v>
      </c>
      <c r="N1748" s="2">
        <v>0.76910000000000001</v>
      </c>
      <c r="O1748" s="2">
        <v>0.43604999999999994</v>
      </c>
      <c r="P1748" s="12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0.53180000000000005</v>
      </c>
      <c r="N1749" s="2">
        <v>0.76910000000000001</v>
      </c>
      <c r="O1749" s="2">
        <v>0.43596999999999997</v>
      </c>
      <c r="P1749" s="12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0.53180000000000005</v>
      </c>
      <c r="N1750" s="2">
        <v>0.76910000000000001</v>
      </c>
      <c r="O1750" s="2">
        <v>0.43589</v>
      </c>
      <c r="P1750" s="12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0.53180000000000005</v>
      </c>
      <c r="N1751" s="2">
        <v>0.76910000000000001</v>
      </c>
      <c r="O1751" s="2">
        <v>0.43581999999999999</v>
      </c>
      <c r="P1751" s="12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0.53180000000000005</v>
      </c>
      <c r="N1752" s="2">
        <v>0.76910000000000001</v>
      </c>
      <c r="O1752" s="2">
        <v>0.43575999999999993</v>
      </c>
      <c r="P1752" s="12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0.53180000000000005</v>
      </c>
      <c r="N1753" s="2">
        <v>0.76910000000000001</v>
      </c>
      <c r="O1753" s="2">
        <v>0.43569999999999998</v>
      </c>
      <c r="P1753" s="12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0.53180000000000005</v>
      </c>
      <c r="N1754" s="2">
        <v>0.76910000000000001</v>
      </c>
      <c r="O1754" s="2">
        <v>0.43563999999999992</v>
      </c>
      <c r="P1754" s="12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0.53180000000000005</v>
      </c>
      <c r="N1755" s="2">
        <v>0.76910000000000001</v>
      </c>
      <c r="O1755" s="2">
        <v>0.43557999999999997</v>
      </c>
      <c r="P1755" s="12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0.53180000000000005</v>
      </c>
      <c r="N1756" s="2">
        <v>0.76910000000000001</v>
      </c>
      <c r="O1756" s="2">
        <v>0.43551999999999991</v>
      </c>
      <c r="P1756" s="12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0.53180000000000005</v>
      </c>
      <c r="N1757" s="2">
        <v>0.76910000000000001</v>
      </c>
      <c r="O1757" s="2">
        <v>0.43545999999999996</v>
      </c>
      <c r="P1757" s="12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0.53180000000000005</v>
      </c>
      <c r="N1758" s="2">
        <v>0.76910000000000001</v>
      </c>
      <c r="O1758" s="2">
        <v>0.4353999999999999</v>
      </c>
      <c r="P1758" s="12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0.53180000000000005</v>
      </c>
      <c r="N1759" s="2">
        <v>0.76910000000000001</v>
      </c>
      <c r="O1759" s="2">
        <v>0.43533999999999995</v>
      </c>
      <c r="P1759" s="12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0.53180000000000005</v>
      </c>
      <c r="N1760" s="2">
        <v>0.76910000000000001</v>
      </c>
      <c r="O1760" s="2">
        <v>0.43528</v>
      </c>
      <c r="P1760" s="12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0.53180000000000005</v>
      </c>
      <c r="N1761" s="2">
        <v>0.76910000000000001</v>
      </c>
      <c r="O1761" s="2">
        <v>0.43521999999999994</v>
      </c>
      <c r="P1761" s="12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0.53180000000000005</v>
      </c>
      <c r="N1762" s="2">
        <v>0.76910000000000001</v>
      </c>
      <c r="O1762" s="2">
        <v>0.43515999999999999</v>
      </c>
      <c r="P1762" s="12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0.53180000000000005</v>
      </c>
      <c r="N1763" s="2">
        <v>0.76910000000000001</v>
      </c>
      <c r="O1763" s="2">
        <v>0.43509999999999993</v>
      </c>
      <c r="P1763" s="12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0.53180000000000005</v>
      </c>
      <c r="N1764" s="2">
        <v>0.76910000000000001</v>
      </c>
      <c r="O1764" s="2">
        <v>0.43503999999999998</v>
      </c>
      <c r="P1764" s="12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0.53180000000000005</v>
      </c>
      <c r="N1765" s="2">
        <v>0.76910000000000001</v>
      </c>
      <c r="O1765" s="2">
        <v>0.43497999999999992</v>
      </c>
      <c r="P1765" s="12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0.53180000000000005</v>
      </c>
      <c r="N1766" s="2">
        <v>0.76910000000000001</v>
      </c>
      <c r="O1766" s="2">
        <v>0.43491999999999997</v>
      </c>
      <c r="P1766" s="12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0.53180000000000005</v>
      </c>
      <c r="N1767" s="2">
        <v>0.76910000000000001</v>
      </c>
      <c r="O1767" s="2">
        <v>0.43485999999999991</v>
      </c>
      <c r="P1767" s="12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0.53180000000000005</v>
      </c>
      <c r="N1768" s="2">
        <v>0.76910000000000001</v>
      </c>
      <c r="O1768" s="2">
        <v>0.43479999999999996</v>
      </c>
      <c r="P1768" s="12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0.53180000000000005</v>
      </c>
      <c r="N1769" s="2">
        <v>0.76910000000000001</v>
      </c>
      <c r="O1769" s="2">
        <v>0.4347399999999999</v>
      </c>
      <c r="P1769" s="12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0.53180000000000005</v>
      </c>
      <c r="N1770" s="2">
        <v>0.76910000000000001</v>
      </c>
      <c r="O1770" s="2">
        <v>0.43467999999999996</v>
      </c>
      <c r="P1770" s="12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0.53180000000000005</v>
      </c>
      <c r="N1771" s="2">
        <v>0.76910000000000001</v>
      </c>
      <c r="O1771" s="2">
        <v>0.4346199999999999</v>
      </c>
      <c r="P1771" s="12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0.53180000000000005</v>
      </c>
      <c r="N1772" s="2">
        <v>0.76910000000000001</v>
      </c>
      <c r="O1772" s="2">
        <v>0.43455999999999995</v>
      </c>
      <c r="P1772" s="12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0.53180000000000005</v>
      </c>
      <c r="N1773" s="2">
        <v>0.76910000000000001</v>
      </c>
      <c r="O1773" s="2">
        <v>0.4345</v>
      </c>
      <c r="P1773" s="12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0.53180000000000005</v>
      </c>
      <c r="N1774" s="2">
        <v>0.76910000000000001</v>
      </c>
      <c r="O1774" s="2">
        <v>0.43443999999999994</v>
      </c>
      <c r="P1774" s="12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0.53180000000000005</v>
      </c>
      <c r="N1775" s="2">
        <v>0.76910000000000001</v>
      </c>
      <c r="O1775" s="2">
        <v>0.43437999999999999</v>
      </c>
      <c r="P1775" s="12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0.53180000000000005</v>
      </c>
      <c r="N1776" s="2">
        <v>0.76910000000000001</v>
      </c>
      <c r="O1776" s="2">
        <v>0.43431999999999993</v>
      </c>
      <c r="P1776" s="12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0.53180000000000005</v>
      </c>
      <c r="N1777" s="2">
        <v>0.76910000000000001</v>
      </c>
      <c r="O1777" s="2">
        <v>0.43425999999999998</v>
      </c>
      <c r="P1777" s="12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0.53180000000000005</v>
      </c>
      <c r="N1778" s="2">
        <v>0.76910000000000001</v>
      </c>
      <c r="O1778" s="2">
        <v>0.43419999999999992</v>
      </c>
      <c r="P1778" s="12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0.53180000000000005</v>
      </c>
      <c r="N1779" s="2">
        <v>0.76910000000000001</v>
      </c>
      <c r="O1779" s="2">
        <v>0.43413999999999997</v>
      </c>
      <c r="P1779" s="12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0.53180000000000005</v>
      </c>
      <c r="N1780" s="2">
        <v>0.76910000000000001</v>
      </c>
      <c r="O1780" s="2">
        <v>0.43407999999999991</v>
      </c>
      <c r="P1780" s="12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0.53180000000000005</v>
      </c>
      <c r="N1781" s="2">
        <v>0.76910000000000001</v>
      </c>
      <c r="O1781" s="2">
        <v>0.43401999999999996</v>
      </c>
      <c r="P1781" s="12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0.53180000000000005</v>
      </c>
      <c r="N1782" s="2">
        <v>0.76910000000000001</v>
      </c>
      <c r="O1782" s="2">
        <v>0.4339599999999999</v>
      </c>
      <c r="P1782" s="12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0.53180000000000005</v>
      </c>
      <c r="N1783" s="2">
        <v>0.76910000000000001</v>
      </c>
      <c r="O1783" s="2">
        <v>0.43389999999999995</v>
      </c>
      <c r="P1783" s="12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0.53180000000000005</v>
      </c>
      <c r="N1784" s="2">
        <v>0.76910000000000001</v>
      </c>
      <c r="O1784" s="2">
        <v>0.43384</v>
      </c>
      <c r="P1784" s="12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0.53180000000000005</v>
      </c>
      <c r="N1785" s="2">
        <v>0.76910000000000001</v>
      </c>
      <c r="O1785" s="2">
        <v>0.43377999999999994</v>
      </c>
      <c r="P1785" s="12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0.53180000000000005</v>
      </c>
      <c r="N1786" s="2">
        <v>0.76910000000000001</v>
      </c>
      <c r="O1786" s="2">
        <v>0.43371999999999999</v>
      </c>
      <c r="P1786" s="12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0.53180000000000005</v>
      </c>
      <c r="N1787" s="2">
        <v>0.76910000000000001</v>
      </c>
      <c r="O1787" s="2">
        <v>0.43365999999999993</v>
      </c>
      <c r="P1787" s="12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0.53180000000000005</v>
      </c>
      <c r="N1788" s="2">
        <v>0.76910000000000001</v>
      </c>
      <c r="O1788" s="2">
        <v>0.43359999999999999</v>
      </c>
      <c r="P1788" s="12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0.53180000000000005</v>
      </c>
      <c r="N1789" s="2">
        <v>0.76910000000000001</v>
      </c>
      <c r="O1789" s="2">
        <v>0.43353999999999993</v>
      </c>
      <c r="P1789" s="12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0.53180000000000005</v>
      </c>
      <c r="N1790" s="2">
        <v>0.76910000000000001</v>
      </c>
      <c r="O1790" s="2">
        <v>0.43347999999999998</v>
      </c>
      <c r="P1790" s="12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0.53180000000000005</v>
      </c>
      <c r="N1791" s="2">
        <v>0.76910000000000001</v>
      </c>
      <c r="O1791" s="2">
        <v>0.43340999999999996</v>
      </c>
      <c r="P1791" s="12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0.53180000000000005</v>
      </c>
      <c r="N1792" s="2">
        <v>0.76910000000000001</v>
      </c>
      <c r="O1792" s="2">
        <v>0.4333499999999999</v>
      </c>
      <c r="P1792" s="12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0.53180000000000005</v>
      </c>
      <c r="N1793" s="2">
        <v>0.76910000000000001</v>
      </c>
      <c r="O1793" s="2">
        <v>0.43328999999999995</v>
      </c>
      <c r="P1793" s="12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0.53180000000000005</v>
      </c>
      <c r="N1794" s="2">
        <v>0.76910000000000001</v>
      </c>
      <c r="O1794" s="2">
        <v>0.43323</v>
      </c>
      <c r="P1794" s="12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0.53180000000000005</v>
      </c>
      <c r="N1795" s="2">
        <v>0.76910000000000001</v>
      </c>
      <c r="O1795" s="2">
        <v>0.43316999999999994</v>
      </c>
      <c r="P1795" s="12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0.53180000000000005</v>
      </c>
      <c r="N1796" s="2">
        <v>0.76910000000000001</v>
      </c>
      <c r="O1796" s="2">
        <v>0.43310999999999999</v>
      </c>
      <c r="P1796" s="12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0.53180000000000005</v>
      </c>
      <c r="N1797" s="2">
        <v>0.76910000000000001</v>
      </c>
      <c r="O1797" s="2">
        <v>0.43304999999999993</v>
      </c>
      <c r="P1797" s="12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0.53180000000000005</v>
      </c>
      <c r="N1798" s="2">
        <v>0.76910000000000001</v>
      </c>
      <c r="O1798" s="2">
        <v>0.43298999999999999</v>
      </c>
      <c r="P1798" s="12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0.53180000000000005</v>
      </c>
      <c r="N1799" s="2">
        <v>0.76910000000000001</v>
      </c>
      <c r="O1799" s="2">
        <v>0.43292999999999993</v>
      </c>
      <c r="P1799" s="12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0.53180000000000005</v>
      </c>
      <c r="N1800" s="2">
        <v>0.76910000000000001</v>
      </c>
      <c r="O1800" s="2">
        <v>0.43286999999999998</v>
      </c>
      <c r="P1800" s="12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0.53180000000000005</v>
      </c>
      <c r="N1801" s="2">
        <v>0.76910000000000001</v>
      </c>
      <c r="O1801" s="2">
        <v>0.43280999999999992</v>
      </c>
      <c r="P1801" s="12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0.53180000000000005</v>
      </c>
      <c r="N1802" s="2">
        <v>0.76910000000000001</v>
      </c>
      <c r="O1802" s="2">
        <v>0.43274999999999997</v>
      </c>
      <c r="P1802" s="12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0.53180000000000005</v>
      </c>
      <c r="N1803" s="2">
        <v>0.76910000000000001</v>
      </c>
      <c r="O1803" s="2">
        <v>0.43268999999999991</v>
      </c>
      <c r="P1803" s="12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0.53180000000000005</v>
      </c>
      <c r="N1804" s="2">
        <v>0.76910000000000001</v>
      </c>
      <c r="O1804" s="2">
        <v>0.43262999999999996</v>
      </c>
      <c r="P1804" s="12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0.53180000000000005</v>
      </c>
      <c r="N1805" s="2">
        <v>0.76910000000000001</v>
      </c>
      <c r="O1805" s="2">
        <v>0.4325699999999999</v>
      </c>
      <c r="P1805" s="12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0.53180000000000005</v>
      </c>
      <c r="N1806" s="2">
        <v>0.76910000000000001</v>
      </c>
      <c r="O1806" s="2">
        <v>0.43250999999999995</v>
      </c>
      <c r="P1806" s="12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0.53180000000000005</v>
      </c>
      <c r="N1807" s="2">
        <v>0.76910000000000001</v>
      </c>
      <c r="O1807" s="2">
        <v>0.43245</v>
      </c>
      <c r="P1807" s="12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0.53180000000000005</v>
      </c>
      <c r="N1808" s="2">
        <v>0.76910000000000001</v>
      </c>
      <c r="O1808" s="2">
        <v>0.43238999999999994</v>
      </c>
      <c r="P1808" s="12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0.53180000000000005</v>
      </c>
      <c r="N1809" s="2">
        <v>0.76910000000000001</v>
      </c>
      <c r="O1809" s="2">
        <v>0.43232999999999999</v>
      </c>
      <c r="P1809" s="12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0.53180000000000005</v>
      </c>
      <c r="N1810" s="2">
        <v>0.76910000000000001</v>
      </c>
      <c r="O1810" s="2">
        <v>0.43226999999999993</v>
      </c>
      <c r="P1810" s="12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0.53180000000000005</v>
      </c>
      <c r="N1811" s="2">
        <v>0.76910000000000001</v>
      </c>
      <c r="O1811" s="2">
        <v>0.43220999999999998</v>
      </c>
      <c r="P1811" s="12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0.53180000000000005</v>
      </c>
      <c r="N1812" s="2">
        <v>0.76910000000000001</v>
      </c>
      <c r="O1812" s="2">
        <v>0.43214999999999992</v>
      </c>
      <c r="P1812" s="12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0.53180000000000005</v>
      </c>
      <c r="N1813" s="2">
        <v>0.76910000000000001</v>
      </c>
      <c r="O1813" s="2">
        <v>0.43208999999999997</v>
      </c>
      <c r="P1813" s="12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0.53180000000000005</v>
      </c>
      <c r="N1814" s="2">
        <v>0.76910000000000001</v>
      </c>
      <c r="O1814" s="2">
        <v>0.43202999999999991</v>
      </c>
      <c r="P1814" s="12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0.53180000000000005</v>
      </c>
      <c r="N1815" s="2">
        <v>0.76910000000000001</v>
      </c>
      <c r="O1815" s="2">
        <v>0.43196999999999997</v>
      </c>
      <c r="P1815" s="12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0.53180000000000005</v>
      </c>
      <c r="N1816" s="2">
        <v>0.76910000000000001</v>
      </c>
      <c r="O1816" s="2">
        <v>0.43190999999999991</v>
      </c>
      <c r="P1816" s="12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0.53180000000000005</v>
      </c>
      <c r="N1817" s="2">
        <v>0.76910000000000001</v>
      </c>
      <c r="O1817" s="2">
        <v>0.43184999999999996</v>
      </c>
      <c r="P1817" s="12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0.53180000000000005</v>
      </c>
      <c r="N1818" s="2">
        <v>0.76910000000000001</v>
      </c>
      <c r="O1818" s="2">
        <v>0.4317899999999999</v>
      </c>
      <c r="P1818" s="12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0.53180000000000005</v>
      </c>
      <c r="N1819" s="2">
        <v>0.76910000000000001</v>
      </c>
      <c r="O1819" s="2">
        <v>0.43172999999999995</v>
      </c>
      <c r="P1819" s="12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0.53180000000000005</v>
      </c>
      <c r="N1820" s="2">
        <v>0.76910000000000001</v>
      </c>
      <c r="O1820" s="2">
        <v>0.43167</v>
      </c>
      <c r="P1820" s="12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0.53180000000000005</v>
      </c>
      <c r="N1821" s="2">
        <v>0.76910000000000001</v>
      </c>
      <c r="O1821" s="2">
        <v>0.43160999999999994</v>
      </c>
      <c r="P1821" s="12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0.53180000000000005</v>
      </c>
      <c r="N1822" s="2">
        <v>0.76910000000000001</v>
      </c>
      <c r="O1822" s="2">
        <v>0.43154999999999999</v>
      </c>
      <c r="P1822" s="12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0.53180000000000005</v>
      </c>
      <c r="N1823" s="2">
        <v>0.76910000000000001</v>
      </c>
      <c r="O1823" s="2">
        <v>0.43148999999999993</v>
      </c>
      <c r="P1823" s="12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0.53180000000000005</v>
      </c>
      <c r="N1824" s="2">
        <v>0.76910000000000001</v>
      </c>
      <c r="O1824" s="2">
        <v>0.43142999999999998</v>
      </c>
      <c r="P1824" s="12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0.53180000000000005</v>
      </c>
      <c r="N1825" s="2">
        <v>0.76910000000000001</v>
      </c>
      <c r="O1825" s="2">
        <v>0.43136999999999992</v>
      </c>
      <c r="P1825" s="12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0.53180000000000005</v>
      </c>
      <c r="N1826" s="2">
        <v>0.76910000000000001</v>
      </c>
      <c r="O1826" s="2">
        <v>0.43130999999999997</v>
      </c>
      <c r="P1826" s="12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0.53180000000000005</v>
      </c>
      <c r="N1827" s="2">
        <v>0.76910000000000001</v>
      </c>
      <c r="O1827" s="2">
        <v>0.43125000000000002</v>
      </c>
      <c r="P1827" s="12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0.53180000000000005</v>
      </c>
      <c r="N1828" s="2">
        <v>0.76910000000000001</v>
      </c>
      <c r="O1828" s="2">
        <v>0.43118999999999996</v>
      </c>
      <c r="P1828" s="12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0.53180000000000005</v>
      </c>
      <c r="N1829" s="2">
        <v>0.76910000000000001</v>
      </c>
      <c r="O1829" s="2">
        <v>0.4311299999999999</v>
      </c>
      <c r="P1829" s="12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0.53180000000000005</v>
      </c>
      <c r="N1830" s="2">
        <v>0.76910000000000001</v>
      </c>
      <c r="O1830" s="2">
        <v>0.43106999999999995</v>
      </c>
      <c r="P1830" s="12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0.53180000000000005</v>
      </c>
      <c r="N1831" s="2">
        <v>0.76910000000000001</v>
      </c>
      <c r="O1831" s="2">
        <v>0.43101</v>
      </c>
      <c r="P1831" s="12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0.53180000000000005</v>
      </c>
      <c r="N1832" s="2">
        <v>0.76910000000000001</v>
      </c>
      <c r="O1832" s="2">
        <v>0.43094999999999994</v>
      </c>
      <c r="P1832" s="12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0.53180000000000005</v>
      </c>
      <c r="N1833" s="2">
        <v>0.76910000000000001</v>
      </c>
      <c r="O1833" s="2">
        <v>0.43089</v>
      </c>
      <c r="P1833" s="12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0.53180000000000005</v>
      </c>
      <c r="N1834" s="2">
        <v>0.76910000000000001</v>
      </c>
      <c r="O1834" s="2">
        <v>0.43082999999999994</v>
      </c>
      <c r="P1834" s="12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0.53180000000000005</v>
      </c>
      <c r="N1835" s="2">
        <v>0.76910000000000001</v>
      </c>
      <c r="O1835" s="2">
        <v>0.43076999999999999</v>
      </c>
      <c r="P1835" s="12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0.53180000000000005</v>
      </c>
      <c r="N1836" s="2">
        <v>0.76910000000000001</v>
      </c>
      <c r="O1836" s="2">
        <v>0.43070999999999993</v>
      </c>
      <c r="P1836" s="12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0.53180000000000005</v>
      </c>
      <c r="N1837" s="2">
        <v>0.76910000000000001</v>
      </c>
      <c r="O1837" s="2">
        <v>0.43064999999999998</v>
      </c>
      <c r="P1837" s="12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0.53180000000000005</v>
      </c>
      <c r="N1838" s="2">
        <v>0.76910000000000001</v>
      </c>
      <c r="O1838" s="2">
        <v>0.43058999999999992</v>
      </c>
      <c r="P1838" s="12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0.53180000000000005</v>
      </c>
      <c r="N1839" s="2">
        <v>0.76910000000000001</v>
      </c>
      <c r="O1839" s="2">
        <v>0.43052999999999997</v>
      </c>
      <c r="P1839" s="12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0.53180000000000005</v>
      </c>
      <c r="N1840" s="2">
        <v>0.76910000000000001</v>
      </c>
      <c r="O1840" s="2">
        <v>0.43046999999999991</v>
      </c>
      <c r="P1840" s="12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0.53180000000000005</v>
      </c>
      <c r="N1841" s="2">
        <v>0.76910000000000001</v>
      </c>
      <c r="O1841" s="2">
        <v>0.43040999999999996</v>
      </c>
      <c r="P1841" s="12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0.53180000000000005</v>
      </c>
      <c r="N1842" s="2">
        <v>0.76910000000000001</v>
      </c>
      <c r="O1842" s="2">
        <v>0.4303499999999999</v>
      </c>
      <c r="P1842" s="12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0.53180000000000005</v>
      </c>
      <c r="N1843" s="2">
        <v>0.76910000000000001</v>
      </c>
      <c r="O1843" s="2">
        <v>0.43028999999999995</v>
      </c>
      <c r="P1843" s="12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0.53180000000000005</v>
      </c>
      <c r="N1844" s="2">
        <v>0.76910000000000001</v>
      </c>
      <c r="O1844" s="2">
        <v>0.43023</v>
      </c>
      <c r="P1844" s="12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0.53180000000000005</v>
      </c>
      <c r="N1845" s="2">
        <v>0.76910000000000001</v>
      </c>
      <c r="O1845" s="2">
        <v>0.43016999999999994</v>
      </c>
      <c r="P1845" s="12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0.53180000000000005</v>
      </c>
      <c r="N1846" s="2">
        <v>0.76910000000000001</v>
      </c>
      <c r="O1846" s="2">
        <v>0.43010999999999999</v>
      </c>
      <c r="P1846" s="12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0.53180000000000005</v>
      </c>
      <c r="N1847" s="2">
        <v>0.76910000000000001</v>
      </c>
      <c r="O1847" s="2">
        <v>0.43004999999999993</v>
      </c>
      <c r="P1847" s="12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0.53180000000000005</v>
      </c>
      <c r="N1848" s="2">
        <v>0.76910000000000001</v>
      </c>
      <c r="O1848" s="2">
        <v>0.42997999999999992</v>
      </c>
      <c r="P1848" s="12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0.53180000000000005</v>
      </c>
      <c r="N1849" s="2">
        <v>0.76910000000000001</v>
      </c>
      <c r="O1849" s="2">
        <v>0.42991999999999997</v>
      </c>
      <c r="P1849" s="12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0.53180000000000005</v>
      </c>
      <c r="N1850" s="2">
        <v>0.76910000000000001</v>
      </c>
      <c r="O1850" s="2">
        <v>0.42985999999999991</v>
      </c>
      <c r="P1850" s="12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0.53180000000000005</v>
      </c>
      <c r="N1851" s="2">
        <v>0.76910000000000001</v>
      </c>
      <c r="O1851" s="2">
        <v>0.42980999999999991</v>
      </c>
      <c r="P1851" s="12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0.53180000000000005</v>
      </c>
      <c r="N1852" s="2">
        <v>0.76910000000000001</v>
      </c>
      <c r="O1852" s="2">
        <v>0.42976999999999999</v>
      </c>
      <c r="P1852" s="12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0.53180000000000005</v>
      </c>
      <c r="N1853" s="2">
        <v>0.76910000000000001</v>
      </c>
      <c r="O1853" s="2">
        <v>0.42972999999999995</v>
      </c>
      <c r="P1853" s="12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0.53180000000000005</v>
      </c>
      <c r="N1854" s="2">
        <v>0.76910000000000001</v>
      </c>
      <c r="O1854" s="2">
        <v>0.42968999999999991</v>
      </c>
      <c r="P1854" s="12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0.53180000000000005</v>
      </c>
      <c r="N1855" s="2">
        <v>0.76910000000000001</v>
      </c>
      <c r="O1855" s="2">
        <v>0.42964999999999998</v>
      </c>
      <c r="P1855" s="12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0.53180000000000005</v>
      </c>
      <c r="N1856" s="2">
        <v>0.76910000000000001</v>
      </c>
      <c r="O1856" s="2">
        <v>0.42960999999999994</v>
      </c>
      <c r="P1856" s="12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0.53180000000000005</v>
      </c>
      <c r="N1857" s="2">
        <v>0.76910000000000001</v>
      </c>
      <c r="O1857" s="2">
        <v>0.4295699999999999</v>
      </c>
      <c r="P1857" s="12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0.53180000000000005</v>
      </c>
      <c r="N1858" s="2">
        <v>0.76910000000000001</v>
      </c>
      <c r="O1858" s="2">
        <v>0.42952999999999997</v>
      </c>
      <c r="P1858" s="12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0.53180000000000005</v>
      </c>
      <c r="N1859" s="2">
        <v>0.76910000000000001</v>
      </c>
      <c r="O1859" s="2">
        <v>0.42948999999999993</v>
      </c>
      <c r="P1859" s="12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0.53180000000000005</v>
      </c>
      <c r="N1860" s="2">
        <v>0.76910000000000001</v>
      </c>
      <c r="O1860" s="2">
        <v>0.42945</v>
      </c>
      <c r="P1860" s="12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0.53180000000000005</v>
      </c>
      <c r="N1861" s="2">
        <v>0.76910000000000001</v>
      </c>
      <c r="O1861" s="2">
        <v>0.42940999999999996</v>
      </c>
      <c r="P1861" s="12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0.53180000000000005</v>
      </c>
      <c r="N1862" s="2">
        <v>0.76910000000000001</v>
      </c>
      <c r="O1862" s="2">
        <v>0.42936999999999992</v>
      </c>
      <c r="P1862" s="12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0.53180000000000005</v>
      </c>
      <c r="N1863" s="2">
        <v>0.76910000000000001</v>
      </c>
      <c r="O1863" s="2">
        <v>0.42932999999999999</v>
      </c>
      <c r="P1863" s="12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0.53180000000000005</v>
      </c>
      <c r="N1864" s="2">
        <v>0.76910000000000001</v>
      </c>
      <c r="O1864" s="2">
        <v>0.42928999999999995</v>
      </c>
      <c r="P1864" s="12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0.53180000000000005</v>
      </c>
      <c r="N1865" s="2">
        <v>0.76910000000000001</v>
      </c>
      <c r="O1865" s="2">
        <v>0.42924999999999991</v>
      </c>
      <c r="P1865" s="12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0.53180000000000005</v>
      </c>
      <c r="N1866" s="2">
        <v>0.76910000000000001</v>
      </c>
      <c r="O1866" s="2">
        <v>0.42920999999999998</v>
      </c>
      <c r="P1866" s="12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0.53180000000000005</v>
      </c>
      <c r="N1867" s="2">
        <v>0.76910000000000001</v>
      </c>
      <c r="O1867" s="2">
        <v>0.42916999999999994</v>
      </c>
      <c r="P1867" s="12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0.53180000000000005</v>
      </c>
      <c r="N1868" s="2">
        <v>0.76910000000000001</v>
      </c>
      <c r="O1868" s="2">
        <v>0.4291299999999999</v>
      </c>
      <c r="P1868" s="12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0.53180000000000005</v>
      </c>
      <c r="N1869" s="2">
        <v>0.76910000000000001</v>
      </c>
      <c r="O1869" s="2">
        <v>0.42908999999999997</v>
      </c>
      <c r="P1869" s="12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0.53180000000000005</v>
      </c>
      <c r="N1870" s="2">
        <v>0.76910000000000001</v>
      </c>
      <c r="O1870" s="2">
        <v>0.42904999999999993</v>
      </c>
      <c r="P1870" s="12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0.53180000000000005</v>
      </c>
      <c r="N1871" s="2">
        <v>0.76910000000000001</v>
      </c>
      <c r="O1871" s="2">
        <v>0.42901</v>
      </c>
      <c r="P1871" s="12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0.53180000000000005</v>
      </c>
      <c r="N1872" s="2">
        <v>0.76910000000000001</v>
      </c>
      <c r="O1872" s="2">
        <v>0.42896999999999996</v>
      </c>
      <c r="P1872" s="12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0.53180000000000005</v>
      </c>
      <c r="N1873" s="2">
        <v>0.76910000000000001</v>
      </c>
      <c r="O1873" s="2">
        <v>0.42892999999999992</v>
      </c>
      <c r="P1873" s="12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0.53180000000000005</v>
      </c>
      <c r="N1874" s="2">
        <v>0.76910000000000001</v>
      </c>
      <c r="O1874" s="2">
        <v>0.42888999999999999</v>
      </c>
      <c r="P1874" s="12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0.53180000000000005</v>
      </c>
      <c r="N1875" s="2">
        <v>0.76910000000000001</v>
      </c>
      <c r="O1875" s="2">
        <v>0.42884999999999995</v>
      </c>
      <c r="P1875" s="12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0.53180000000000005</v>
      </c>
      <c r="N1876" s="2">
        <v>0.76910000000000001</v>
      </c>
      <c r="O1876" s="2">
        <v>0.42880999999999991</v>
      </c>
      <c r="P1876" s="12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0.53180000000000005</v>
      </c>
      <c r="N1877" s="2">
        <v>0.76910000000000001</v>
      </c>
      <c r="O1877" s="2">
        <v>0.42876999999999998</v>
      </c>
      <c r="P1877" s="12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0.53180000000000005</v>
      </c>
      <c r="N1878" s="2">
        <v>0.76910000000000001</v>
      </c>
      <c r="O1878" s="2">
        <v>0.42872999999999994</v>
      </c>
      <c r="P1878" s="12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0.53180000000000005</v>
      </c>
      <c r="N1879" s="2">
        <v>0.76910000000000001</v>
      </c>
      <c r="O1879" s="2">
        <v>0.4286899999999999</v>
      </c>
      <c r="P1879" s="12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0.53180000000000005</v>
      </c>
      <c r="N1880" s="2">
        <v>0.76910000000000001</v>
      </c>
      <c r="O1880" s="2">
        <v>0.42864999999999998</v>
      </c>
      <c r="P1880" s="12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0.53180000000000005</v>
      </c>
      <c r="N1881" s="2">
        <v>0.76910000000000001</v>
      </c>
      <c r="O1881" s="2">
        <v>0.42860999999999994</v>
      </c>
      <c r="P1881" s="12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0.53180000000000005</v>
      </c>
      <c r="N1882" s="2">
        <v>0.76910000000000001</v>
      </c>
      <c r="O1882" s="2">
        <v>0.4285699999999999</v>
      </c>
      <c r="P1882" s="12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0.53180000000000005</v>
      </c>
      <c r="N1883" s="2">
        <v>0.76910000000000001</v>
      </c>
      <c r="O1883" s="2">
        <v>0.42852999999999997</v>
      </c>
      <c r="P1883" s="12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0.53180000000000005</v>
      </c>
      <c r="N1884" s="2">
        <v>0.76910000000000001</v>
      </c>
      <c r="O1884" s="2">
        <v>0.42848999999999993</v>
      </c>
      <c r="P1884" s="12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0.53180000000000005</v>
      </c>
      <c r="N1885" s="2">
        <v>0.76910000000000001</v>
      </c>
      <c r="O1885" s="2">
        <v>0.42845</v>
      </c>
      <c r="P1885" s="12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0.53180000000000005</v>
      </c>
      <c r="N1886" s="2">
        <v>0.76910000000000001</v>
      </c>
      <c r="O1886" s="2">
        <v>0.42840999999999996</v>
      </c>
      <c r="P1886" s="12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0.53180000000000005</v>
      </c>
      <c r="N1887" s="2">
        <v>0.76910000000000001</v>
      </c>
      <c r="O1887" s="2">
        <v>0.42836999999999992</v>
      </c>
      <c r="P1887" s="12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0.53180000000000005</v>
      </c>
      <c r="N1888" s="2">
        <v>0.76910000000000001</v>
      </c>
      <c r="O1888" s="2">
        <v>0.42832999999999999</v>
      </c>
      <c r="P1888" s="12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0.53180000000000005</v>
      </c>
      <c r="N1889" s="2">
        <v>0.76910000000000001</v>
      </c>
      <c r="O1889" s="2">
        <v>0.42828999999999995</v>
      </c>
      <c r="P1889" s="12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0.53180000000000005</v>
      </c>
      <c r="N1890" s="2">
        <v>0.76910000000000001</v>
      </c>
      <c r="O1890" s="2">
        <v>0.42824999999999991</v>
      </c>
      <c r="P1890" s="12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0.53180000000000005</v>
      </c>
      <c r="N1891" s="2">
        <v>0.76910000000000001</v>
      </c>
      <c r="O1891" s="2">
        <v>0.42820999999999998</v>
      </c>
      <c r="P1891" s="12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0.53180000000000005</v>
      </c>
      <c r="N1892" s="2">
        <v>0.76910000000000001</v>
      </c>
      <c r="O1892" s="2">
        <v>0.42636999999999992</v>
      </c>
      <c r="P1892" s="12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0.53180000000000005</v>
      </c>
      <c r="N1893" s="2">
        <v>0.76910000000000001</v>
      </c>
      <c r="O1893" s="2">
        <v>0.42632999999999999</v>
      </c>
      <c r="P1893" s="12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0.53180000000000005</v>
      </c>
      <c r="N1894" s="2">
        <v>0.76910000000000001</v>
      </c>
      <c r="O1894" s="2">
        <v>0.42628999999999995</v>
      </c>
      <c r="P1894" s="12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0.53180000000000005</v>
      </c>
      <c r="N1895" s="2">
        <v>0.76910000000000001</v>
      </c>
      <c r="O1895" s="2">
        <v>0.42625000000000002</v>
      </c>
      <c r="P1895" s="12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0.53180000000000005</v>
      </c>
      <c r="N1896" s="2">
        <v>0.76910000000000001</v>
      </c>
      <c r="O1896" s="2">
        <v>0.42620999999999998</v>
      </c>
      <c r="P1896" s="12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0.53180000000000005</v>
      </c>
      <c r="N1897" s="2">
        <v>0.76910000000000001</v>
      </c>
      <c r="O1897" s="2">
        <v>0.42616999999999994</v>
      </c>
      <c r="P1897" s="12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0.53180000000000005</v>
      </c>
      <c r="N1898" s="2">
        <v>0.76910000000000001</v>
      </c>
      <c r="O1898" s="2">
        <v>0.4261299999999999</v>
      </c>
      <c r="P1898" s="12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0.53180000000000005</v>
      </c>
      <c r="N1899" s="2">
        <v>0.76910000000000001</v>
      </c>
      <c r="O1899" s="2">
        <v>0.42608999999999997</v>
      </c>
      <c r="P1899" s="12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0.53180000000000005</v>
      </c>
      <c r="N1900" s="2">
        <v>0.76910000000000001</v>
      </c>
      <c r="O1900" s="2">
        <v>0.42604999999999993</v>
      </c>
      <c r="P1900" s="12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0.53180000000000005</v>
      </c>
      <c r="N1901" s="2">
        <v>0.76910000000000001</v>
      </c>
      <c r="O1901" s="2">
        <v>0.42601</v>
      </c>
      <c r="P1901" s="12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0.53180000000000005</v>
      </c>
      <c r="N1902" s="2">
        <v>0.76910000000000001</v>
      </c>
      <c r="O1902" s="2">
        <v>0.42596999999999996</v>
      </c>
      <c r="P1902" s="12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0.53180000000000005</v>
      </c>
      <c r="N1903" s="2">
        <v>0.76910000000000001</v>
      </c>
      <c r="O1903" s="2">
        <v>0.42592999999999992</v>
      </c>
      <c r="P1903" s="12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0.53180000000000005</v>
      </c>
      <c r="N1904" s="2">
        <v>0.76910000000000001</v>
      </c>
      <c r="O1904" s="2">
        <v>0.42588999999999999</v>
      </c>
      <c r="P1904" s="12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0.53180000000000005</v>
      </c>
      <c r="N1905" s="2">
        <v>0.76910000000000001</v>
      </c>
      <c r="O1905" s="2">
        <v>0.42584999999999995</v>
      </c>
      <c r="P1905" s="12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0.53180000000000005</v>
      </c>
      <c r="N1906" s="2">
        <v>0.76910000000000001</v>
      </c>
      <c r="O1906" s="2">
        <v>0.42580999999999991</v>
      </c>
      <c r="P1906" s="12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0.53180000000000005</v>
      </c>
      <c r="N1907" s="2">
        <v>0.76910000000000001</v>
      </c>
      <c r="O1907" s="2">
        <v>0.42576999999999998</v>
      </c>
      <c r="P1907" s="12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0.53180000000000005</v>
      </c>
      <c r="N1908" s="2">
        <v>0.76910000000000001</v>
      </c>
      <c r="O1908" s="2">
        <v>0.42572999999999994</v>
      </c>
      <c r="P1908" s="12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0.53180000000000005</v>
      </c>
      <c r="N1909" s="2">
        <v>0.76910000000000001</v>
      </c>
      <c r="O1909" s="2">
        <v>0.4256899999999999</v>
      </c>
      <c r="P1909" s="12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0.53180000000000005</v>
      </c>
      <c r="N1910" s="2">
        <v>0.76910000000000001</v>
      </c>
      <c r="O1910" s="2">
        <v>0.42564999999999997</v>
      </c>
      <c r="P1910" s="12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Q90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1" width="7.5703125" style="5" customWidth="1"/>
    <col min="12" max="15" width="7.5703125" style="5" hidden="1" customWidth="1"/>
    <col min="16" max="16" width="7.5703125" style="5" customWidth="1"/>
    <col min="17" max="18" width="8.85546875" style="5"/>
    <col min="19" max="19" width="0" style="5" hidden="1" customWidth="1"/>
    <col min="20" max="20" width="11.7109375" style="5" hidden="1" customWidth="1"/>
    <col min="21" max="21" width="25.7109375" style="5" customWidth="1"/>
    <col min="22" max="23" width="0" style="5" hidden="1" customWidth="1"/>
  </cols>
  <sheetData>
    <row r="1" spans="1:95" s="118" customFormat="1" ht="24" thickBot="1" x14ac:dyDescent="0.25">
      <c r="A1" s="313" t="s">
        <v>711</v>
      </c>
      <c r="B1" s="118" t="s">
        <v>804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95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12</v>
      </c>
      <c r="H2" s="87" t="s">
        <v>13</v>
      </c>
      <c r="I2" s="87" t="s">
        <v>14</v>
      </c>
      <c r="J2" s="87" t="s">
        <v>113</v>
      </c>
      <c r="K2" s="86" t="s">
        <v>15</v>
      </c>
      <c r="L2" s="87" t="s">
        <v>17</v>
      </c>
      <c r="M2" s="87" t="s">
        <v>18</v>
      </c>
      <c r="N2" s="87" t="s">
        <v>19</v>
      </c>
      <c r="O2" s="87" t="s">
        <v>20</v>
      </c>
      <c r="P2" s="87" t="s">
        <v>21</v>
      </c>
      <c r="Q2" s="98" t="s">
        <v>67</v>
      </c>
      <c r="R2" s="86" t="s">
        <v>90</v>
      </c>
      <c r="S2" s="86" t="s">
        <v>95</v>
      </c>
      <c r="T2" s="310" t="s">
        <v>134</v>
      </c>
      <c r="U2" s="310" t="s">
        <v>30</v>
      </c>
      <c r="V2" s="86" t="s">
        <v>135</v>
      </c>
      <c r="W2" s="102" t="s">
        <v>44</v>
      </c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1:95" x14ac:dyDescent="0.2">
      <c r="A3" t="s">
        <v>725</v>
      </c>
      <c r="B3" s="5">
        <v>41</v>
      </c>
      <c r="C3" s="5" t="s">
        <v>539</v>
      </c>
      <c r="D3" s="5">
        <v>143.65</v>
      </c>
      <c r="E3" s="5" t="s">
        <v>81</v>
      </c>
      <c r="F3" s="5">
        <v>0.55669999999999997</v>
      </c>
      <c r="G3" s="5">
        <v>200</v>
      </c>
      <c r="H3" s="5">
        <v>225</v>
      </c>
      <c r="I3" s="5">
        <v>-245</v>
      </c>
      <c r="K3" s="5">
        <v>225</v>
      </c>
      <c r="L3" s="5">
        <v>270</v>
      </c>
      <c r="M3" s="5">
        <v>292.5</v>
      </c>
      <c r="N3" s="5">
        <v>-300</v>
      </c>
      <c r="P3" s="5">
        <v>292.5</v>
      </c>
      <c r="Q3" s="5">
        <v>517.5</v>
      </c>
      <c r="R3" s="5">
        <v>288.09224999999998</v>
      </c>
      <c r="S3" s="5">
        <v>290.97317249999998</v>
      </c>
      <c r="T3" s="5">
        <v>1</v>
      </c>
      <c r="U3" s="5" t="s">
        <v>805</v>
      </c>
      <c r="V3" s="5">
        <v>3</v>
      </c>
    </row>
    <row r="5" spans="1:95" s="118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24" spans="1:95" ht="23.25" x14ac:dyDescent="0.2">
      <c r="A24" s="118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</row>
    <row r="29" spans="1:95" ht="12.75" customHeight="1" x14ac:dyDescent="0.2"/>
    <row r="38" ht="13.5" customHeight="1" x14ac:dyDescent="0.2"/>
    <row r="40" ht="12.75" customHeight="1" x14ac:dyDescent="0.2"/>
    <row r="51" spans="2:23" s="118" customFormat="1" ht="23.25" x14ac:dyDescent="0.2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</row>
    <row r="90" ht="13.5" customHeight="1" x14ac:dyDescent="0.2"/>
  </sheetData>
  <sortState ref="A3:CQ51">
    <sortCondition ref="E3"/>
  </sortState>
  <phoneticPr fontId="0" type="noConversion"/>
  <conditionalFormatting sqref="G2:J2 L2:O2">
    <cfRule type="cellIs" dxfId="16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D457"/>
  <sheetViews>
    <sheetView showGridLines="0" topLeftCell="C1" workbookViewId="0">
      <selection activeCell="AQ3" sqref="AQ3"/>
    </sheetView>
  </sheetViews>
  <sheetFormatPr defaultColWidth="9.140625" defaultRowHeight="11.25" x14ac:dyDescent="0.2"/>
  <cols>
    <col min="1" max="1" width="9.140625" style="48" hidden="1" customWidth="1"/>
    <col min="2" max="2" width="3.140625" style="47" hidden="1" customWidth="1"/>
    <col min="3" max="3" width="22.5703125" style="58" customWidth="1"/>
    <col min="4" max="4" width="7.42578125" style="47" customWidth="1"/>
    <col min="5" max="5" width="12.7109375" style="47" customWidth="1"/>
    <col min="6" max="6" width="5.85546875" style="47" customWidth="1"/>
    <col min="7" max="7" width="5.5703125" style="47" customWidth="1"/>
    <col min="8" max="8" width="8.28515625" style="52" customWidth="1"/>
    <col min="9" max="9" width="3.7109375" style="47" hidden="1" customWidth="1"/>
    <col min="10" max="10" width="5.7109375" style="47" hidden="1" customWidth="1"/>
    <col min="11" max="13" width="5.7109375" style="47" customWidth="1"/>
    <col min="14" max="16" width="5.7109375" style="47" hidden="1" customWidth="1"/>
    <col min="17" max="19" width="5.7109375" style="47" customWidth="1"/>
    <col min="20" max="22" width="5.7109375" style="47" hidden="1" customWidth="1"/>
    <col min="23" max="25" width="5.7109375" style="49" customWidth="1"/>
    <col min="26" max="27" width="5.7109375" style="47" hidden="1" customWidth="1"/>
    <col min="28" max="28" width="7" style="53" customWidth="1"/>
    <col min="29" max="30" width="7" style="56" customWidth="1"/>
    <col min="31" max="31" width="5.28515625" style="100" customWidth="1"/>
    <col min="32" max="32" width="20.85546875" style="100" customWidth="1"/>
    <col min="33" max="33" width="7" style="56" customWidth="1"/>
    <col min="34" max="34" width="8.7109375" style="56" customWidth="1"/>
    <col min="35" max="35" width="8.42578125" style="54" customWidth="1"/>
    <col min="36" max="36" width="6.7109375" style="48" hidden="1" customWidth="1"/>
    <col min="37" max="37" width="3.42578125" style="48" hidden="1" customWidth="1"/>
    <col min="38" max="38" width="5.28515625" style="48" hidden="1" customWidth="1"/>
    <col min="39" max="39" width="9.140625" style="48" hidden="1" customWidth="1"/>
    <col min="40" max="41" width="4" style="48" hidden="1" customWidth="1"/>
    <col min="42" max="42" width="23.42578125" style="271" hidden="1" customWidth="1"/>
    <col min="43" max="43" width="6" style="48" hidden="1" customWidth="1"/>
    <col min="44" max="44" width="0" style="48" hidden="1" customWidth="1"/>
    <col min="45" max="45" width="21" style="48" hidden="1" customWidth="1"/>
    <col min="46" max="48" width="0" style="48" hidden="1" customWidth="1"/>
    <col min="49" max="49" width="9.7109375" style="48" hidden="1" customWidth="1"/>
    <col min="50" max="50" width="13.7109375" style="48" hidden="1" customWidth="1"/>
    <col min="51" max="52" width="0" style="48" hidden="1" customWidth="1"/>
    <col min="53" max="53" width="9.140625" style="48"/>
    <col min="54" max="54" width="14.85546875" style="48" bestFit="1" customWidth="1"/>
    <col min="55" max="55" width="9.140625" style="48"/>
    <col min="56" max="56" width="21" style="48" bestFit="1" customWidth="1"/>
    <col min="57" max="16384" width="9.140625" style="48"/>
  </cols>
  <sheetData>
    <row r="1" spans="1:56" ht="28.5" customHeight="1" thickBot="1" x14ac:dyDescent="0.45">
      <c r="C1" s="144" t="str">
        <f>Setup!K2</f>
        <v>13.5.2019</v>
      </c>
      <c r="D1" s="448" t="str">
        <f>Setup!C2</f>
        <v>BP 2019 Day 3 PL1</v>
      </c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50"/>
      <c r="AP1" s="269"/>
    </row>
    <row r="2" spans="1:56" s="145" customFormat="1" ht="34.5" customHeight="1" thickBot="1" x14ac:dyDescent="0.25">
      <c r="A2" s="145" t="s">
        <v>31</v>
      </c>
      <c r="B2" s="146" t="s">
        <v>105</v>
      </c>
      <c r="C2" s="147" t="s">
        <v>0</v>
      </c>
      <c r="D2" s="148" t="s">
        <v>1</v>
      </c>
      <c r="E2" s="148" t="s">
        <v>29</v>
      </c>
      <c r="F2" s="148" t="str">
        <f>Lifting!F8</f>
        <v>BWt (Kg)</v>
      </c>
      <c r="G2" s="148" t="str">
        <f>Lifting!G8</f>
        <v>WtCls (Kg)</v>
      </c>
      <c r="H2" s="149" t="str">
        <f>Lifting!H8</f>
        <v>Wilks</v>
      </c>
      <c r="I2" s="148" t="s">
        <v>2</v>
      </c>
      <c r="J2" s="148" t="s">
        <v>26</v>
      </c>
      <c r="K2" s="148" t="s">
        <v>22</v>
      </c>
      <c r="L2" s="148" t="s">
        <v>23</v>
      </c>
      <c r="M2" s="148" t="s">
        <v>24</v>
      </c>
      <c r="N2" s="148" t="s">
        <v>25</v>
      </c>
      <c r="O2" s="148" t="s">
        <v>11</v>
      </c>
      <c r="P2" s="148" t="s">
        <v>27</v>
      </c>
      <c r="Q2" s="148" t="s">
        <v>12</v>
      </c>
      <c r="R2" s="148" t="s">
        <v>13</v>
      </c>
      <c r="S2" s="148" t="s">
        <v>14</v>
      </c>
      <c r="T2" s="148" t="s">
        <v>28</v>
      </c>
      <c r="U2" s="148" t="s">
        <v>15</v>
      </c>
      <c r="V2" s="148" t="s">
        <v>16</v>
      </c>
      <c r="W2" s="148" t="s">
        <v>17</v>
      </c>
      <c r="X2" s="148" t="s">
        <v>18</v>
      </c>
      <c r="Y2" s="148" t="s">
        <v>19</v>
      </c>
      <c r="Z2" s="148" t="s">
        <v>20</v>
      </c>
      <c r="AA2" s="148" t="s">
        <v>21</v>
      </c>
      <c r="AB2" s="150" t="s">
        <v>436</v>
      </c>
      <c r="AC2" s="151" t="s">
        <v>90</v>
      </c>
      <c r="AD2" s="151" t="s">
        <v>95</v>
      </c>
      <c r="AE2" s="151" t="s">
        <v>100</v>
      </c>
      <c r="AF2" s="151" t="s">
        <v>30</v>
      </c>
      <c r="AG2" s="151" t="s">
        <v>37</v>
      </c>
      <c r="AH2" s="151" t="s">
        <v>44</v>
      </c>
      <c r="AI2" s="152" t="s">
        <v>101</v>
      </c>
      <c r="AJ2" s="145" t="s">
        <v>443</v>
      </c>
      <c r="AK2" s="145" t="s">
        <v>444</v>
      </c>
      <c r="AL2" s="145" t="s">
        <v>1</v>
      </c>
      <c r="AM2" s="145" t="s">
        <v>445</v>
      </c>
      <c r="AN2" s="145" t="s">
        <v>446</v>
      </c>
      <c r="AO2" s="145" t="s">
        <v>449</v>
      </c>
      <c r="AP2" s="281" t="s">
        <v>447</v>
      </c>
      <c r="AQ2" s="281" t="s">
        <v>138</v>
      </c>
      <c r="AR2" s="145" t="s">
        <v>448</v>
      </c>
      <c r="AS2" s="145" t="s">
        <v>0</v>
      </c>
      <c r="AW2" s="145" t="s">
        <v>450</v>
      </c>
      <c r="AX2" s="145" t="s">
        <v>451</v>
      </c>
      <c r="AY2" s="145" t="s">
        <v>452</v>
      </c>
      <c r="AZ2" s="145" t="s">
        <v>453</v>
      </c>
    </row>
    <row r="3" spans="1:56" ht="14.25" customHeight="1" x14ac:dyDescent="0.2">
      <c r="B3" s="49"/>
      <c r="C3" s="282"/>
      <c r="D3" s="49"/>
      <c r="E3" s="49"/>
      <c r="F3" s="49"/>
      <c r="G3" s="49"/>
      <c r="H3" s="5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Z3" s="49"/>
      <c r="AA3" s="49"/>
      <c r="AB3" s="55"/>
      <c r="AC3" s="57"/>
      <c r="AD3" s="57"/>
      <c r="AE3" s="99"/>
      <c r="AF3" s="99"/>
      <c r="AG3" s="57"/>
      <c r="AH3" s="57"/>
      <c r="AI3" s="51"/>
      <c r="AP3" s="270"/>
      <c r="AQ3" s="270"/>
      <c r="AR3" s="272"/>
      <c r="AV3" s="272"/>
      <c r="BB3" s="273"/>
      <c r="BC3" s="274"/>
      <c r="BD3" s="275"/>
    </row>
    <row r="4" spans="1:56" ht="14.25" customHeight="1" x14ac:dyDescent="0.2">
      <c r="B4" s="49"/>
      <c r="C4" s="282"/>
      <c r="D4" s="49"/>
      <c r="E4" s="49"/>
      <c r="F4" s="49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Z4" s="49"/>
      <c r="AA4" s="49"/>
      <c r="AB4" s="55"/>
      <c r="AC4" s="57"/>
      <c r="AD4" s="57"/>
      <c r="AE4" s="99"/>
      <c r="AF4" s="99"/>
      <c r="AG4" s="57"/>
      <c r="AH4" s="57"/>
      <c r="AI4" s="51"/>
      <c r="AP4" s="270"/>
      <c r="AQ4" s="270"/>
      <c r="AR4" s="272"/>
      <c r="AU4"/>
      <c r="AV4" s="272"/>
      <c r="BB4" s="276"/>
      <c r="BD4" s="277"/>
    </row>
    <row r="5" spans="1:56" ht="14.25" customHeight="1" x14ac:dyDescent="0.2">
      <c r="B5" s="49"/>
      <c r="C5" s="282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Z5" s="49"/>
      <c r="AA5" s="49"/>
      <c r="AB5" s="55"/>
      <c r="AC5" s="57"/>
      <c r="AD5" s="57"/>
      <c r="AE5" s="99"/>
      <c r="AF5" s="99"/>
      <c r="AG5" s="57"/>
      <c r="AH5" s="57"/>
      <c r="AI5" s="51"/>
      <c r="AP5" s="270"/>
      <c r="AQ5" s="270"/>
      <c r="AR5" s="272"/>
      <c r="AU5"/>
      <c r="AV5" s="272"/>
      <c r="BB5" s="276"/>
      <c r="BD5" s="277"/>
    </row>
    <row r="6" spans="1:56" ht="14.25" customHeight="1" x14ac:dyDescent="0.2">
      <c r="B6" s="49"/>
      <c r="C6" s="282"/>
      <c r="D6" s="49"/>
      <c r="E6" s="49"/>
      <c r="F6" s="49"/>
      <c r="G6" s="49"/>
      <c r="H6" s="5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Z6" s="49"/>
      <c r="AA6" s="49"/>
      <c r="AB6" s="55"/>
      <c r="AC6" s="57"/>
      <c r="AD6" s="57"/>
      <c r="AE6" s="99"/>
      <c r="AF6" s="99"/>
      <c r="AG6" s="57"/>
      <c r="AH6" s="57"/>
      <c r="AI6" s="51"/>
      <c r="AP6" s="270"/>
      <c r="AQ6" s="270"/>
      <c r="AR6" s="272"/>
      <c r="AU6"/>
      <c r="AV6" s="272"/>
      <c r="BB6" s="276"/>
      <c r="BD6" s="277"/>
    </row>
    <row r="7" spans="1:56" ht="14.25" customHeight="1" thickBot="1" x14ac:dyDescent="0.25">
      <c r="B7" s="49"/>
      <c r="C7" s="282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Z7" s="49"/>
      <c r="AA7" s="49"/>
      <c r="AB7" s="55"/>
      <c r="AC7" s="57"/>
      <c r="AD7" s="57"/>
      <c r="AE7" s="99"/>
      <c r="AF7" s="99"/>
      <c r="AG7" s="57"/>
      <c r="AH7" s="57"/>
      <c r="AI7" s="51"/>
      <c r="AP7" s="270"/>
      <c r="AQ7" s="270"/>
      <c r="AR7" s="272"/>
      <c r="AU7"/>
      <c r="AV7" s="272"/>
      <c r="BB7" s="278"/>
      <c r="BC7" s="279"/>
      <c r="BD7" s="280"/>
    </row>
    <row r="8" spans="1:56" ht="14.25" customHeight="1" x14ac:dyDescent="0.2">
      <c r="B8" s="49"/>
      <c r="C8" s="282"/>
      <c r="D8" s="49"/>
      <c r="E8" s="49"/>
      <c r="F8" s="49"/>
      <c r="G8" s="49"/>
      <c r="H8" s="5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Z8" s="49"/>
      <c r="AA8" s="49"/>
      <c r="AB8" s="55"/>
      <c r="AC8" s="57"/>
      <c r="AD8" s="57"/>
      <c r="AE8" s="99"/>
      <c r="AF8" s="99"/>
      <c r="AG8" s="57"/>
      <c r="AH8" s="57"/>
      <c r="AI8" s="51"/>
      <c r="AP8" s="270"/>
      <c r="AQ8" s="270"/>
      <c r="AR8" s="272"/>
      <c r="AU8"/>
      <c r="AV8" s="272"/>
    </row>
    <row r="9" spans="1:56" ht="14.25" customHeight="1" x14ac:dyDescent="0.2">
      <c r="B9" s="49"/>
      <c r="C9" s="282"/>
      <c r="D9" s="49"/>
      <c r="E9" s="49"/>
      <c r="F9" s="49"/>
      <c r="G9" s="49"/>
      <c r="H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Z9" s="49"/>
      <c r="AA9" s="49"/>
      <c r="AB9" s="55"/>
      <c r="AC9" s="57"/>
      <c r="AD9" s="57"/>
      <c r="AE9" s="99"/>
      <c r="AF9" s="99"/>
      <c r="AG9" s="57"/>
      <c r="AH9" s="57"/>
      <c r="AI9" s="51"/>
      <c r="AP9" s="270"/>
      <c r="AQ9" s="270"/>
      <c r="AR9" s="272"/>
      <c r="AU9"/>
      <c r="AV9" s="272"/>
    </row>
    <row r="10" spans="1:56" ht="14.25" customHeight="1" x14ac:dyDescent="0.2">
      <c r="B10" s="49"/>
      <c r="C10" s="282"/>
      <c r="D10" s="49"/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Z10" s="49"/>
      <c r="AA10" s="49"/>
      <c r="AB10" s="55"/>
      <c r="AC10" s="57"/>
      <c r="AD10" s="57"/>
      <c r="AE10" s="99"/>
      <c r="AF10" s="99"/>
      <c r="AG10" s="57"/>
      <c r="AH10" s="57"/>
      <c r="AI10" s="51"/>
      <c r="AP10" s="270"/>
      <c r="AQ10" s="270"/>
      <c r="AR10" s="272"/>
      <c r="AU10"/>
      <c r="AV10" s="272"/>
    </row>
    <row r="11" spans="1:56" ht="14.25" customHeight="1" x14ac:dyDescent="0.2">
      <c r="B11" s="49"/>
      <c r="C11" s="282"/>
      <c r="D11" s="49"/>
      <c r="E11" s="49"/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55"/>
      <c r="AC11" s="57"/>
      <c r="AD11" s="57"/>
      <c r="AE11" s="99"/>
      <c r="AF11" s="99"/>
      <c r="AG11" s="57"/>
      <c r="AH11" s="57"/>
      <c r="AI11" s="51"/>
      <c r="AP11" s="270"/>
      <c r="AQ11" s="270"/>
      <c r="AR11" s="272"/>
      <c r="AU11"/>
      <c r="AV11" s="272"/>
    </row>
    <row r="12" spans="1:56" ht="14.25" customHeight="1" x14ac:dyDescent="0.2">
      <c r="B12" s="49"/>
      <c r="C12" s="282"/>
      <c r="D12" s="49"/>
      <c r="E12" s="49"/>
      <c r="F12" s="49"/>
      <c r="G12" s="49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Z12" s="49"/>
      <c r="AA12" s="49"/>
      <c r="AB12" s="55"/>
      <c r="AC12" s="57"/>
      <c r="AD12" s="57"/>
      <c r="AE12" s="99"/>
      <c r="AF12" s="99"/>
      <c r="AG12" s="57"/>
      <c r="AH12" s="57"/>
      <c r="AI12" s="51"/>
      <c r="AP12" s="270"/>
      <c r="AQ12" s="270"/>
      <c r="AR12" s="272"/>
      <c r="AU12"/>
      <c r="AV12" s="272"/>
    </row>
    <row r="13" spans="1:56" ht="14.25" customHeight="1" x14ac:dyDescent="0.2">
      <c r="B13" s="49"/>
      <c r="C13" s="282"/>
      <c r="D13" s="49"/>
      <c r="E13" s="49"/>
      <c r="F13" s="49"/>
      <c r="G13" s="49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Z13" s="49"/>
      <c r="AA13" s="49"/>
      <c r="AB13" s="55"/>
      <c r="AC13" s="57"/>
      <c r="AD13" s="57"/>
      <c r="AE13" s="99"/>
      <c r="AF13" s="99"/>
      <c r="AG13" s="57"/>
      <c r="AH13" s="57"/>
      <c r="AI13" s="51"/>
      <c r="AP13" s="270"/>
      <c r="AQ13" s="270"/>
      <c r="AR13" s="272"/>
      <c r="AU13"/>
      <c r="AV13" s="272"/>
    </row>
    <row r="14" spans="1:56" ht="14.25" customHeight="1" x14ac:dyDescent="0.2">
      <c r="B14" s="49"/>
      <c r="C14" s="282"/>
      <c r="D14" s="49"/>
      <c r="E14" s="49"/>
      <c r="F14" s="49"/>
      <c r="G14" s="49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Z14" s="49"/>
      <c r="AA14" s="49"/>
      <c r="AB14" s="55"/>
      <c r="AC14" s="57"/>
      <c r="AD14" s="57"/>
      <c r="AE14" s="99"/>
      <c r="AF14" s="99"/>
      <c r="AG14" s="57"/>
      <c r="AH14" s="57"/>
      <c r="AI14" s="51"/>
      <c r="AP14" s="270"/>
      <c r="AQ14" s="270"/>
      <c r="AR14" s="272"/>
      <c r="AU14"/>
      <c r="AV14" s="272"/>
    </row>
    <row r="15" spans="1:56" ht="14.25" customHeight="1" x14ac:dyDescent="0.2">
      <c r="B15" s="49"/>
      <c r="C15" s="282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Z15" s="49"/>
      <c r="AA15" s="49"/>
      <c r="AB15" s="55"/>
      <c r="AC15" s="57"/>
      <c r="AD15" s="57"/>
      <c r="AE15" s="99"/>
      <c r="AF15" s="99"/>
      <c r="AG15" s="57"/>
      <c r="AH15" s="57"/>
      <c r="AI15" s="51"/>
      <c r="AP15" s="270"/>
      <c r="AQ15" s="270"/>
      <c r="AR15" s="272"/>
      <c r="AU15"/>
      <c r="AV15" s="272"/>
    </row>
    <row r="16" spans="1:56" ht="14.25" customHeight="1" x14ac:dyDescent="0.2">
      <c r="B16" s="49"/>
      <c r="C16" s="282"/>
      <c r="D16" s="49"/>
      <c r="E16" s="49"/>
      <c r="F16" s="49"/>
      <c r="G16" s="49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Z16" s="49"/>
      <c r="AA16" s="49"/>
      <c r="AB16" s="55"/>
      <c r="AC16" s="57"/>
      <c r="AD16" s="57"/>
      <c r="AE16" s="99"/>
      <c r="AF16" s="99"/>
      <c r="AG16" s="57"/>
      <c r="AH16" s="57"/>
      <c r="AI16" s="51"/>
      <c r="AP16" s="270"/>
      <c r="AQ16" s="270"/>
      <c r="AR16" s="272"/>
      <c r="AU16"/>
      <c r="AV16" s="272"/>
    </row>
    <row r="17" spans="2:48" ht="14.25" customHeight="1" x14ac:dyDescent="0.2">
      <c r="B17" s="49"/>
      <c r="C17" s="282"/>
      <c r="D17" s="49"/>
      <c r="E17" s="49"/>
      <c r="F17" s="49"/>
      <c r="G17" s="49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Z17" s="49"/>
      <c r="AA17" s="49"/>
      <c r="AB17" s="55"/>
      <c r="AC17" s="57"/>
      <c r="AD17" s="57"/>
      <c r="AE17" s="99"/>
      <c r="AF17" s="99"/>
      <c r="AG17" s="57"/>
      <c r="AH17" s="57"/>
      <c r="AI17" s="51"/>
      <c r="AP17" s="270"/>
      <c r="AQ17" s="270"/>
      <c r="AR17" s="272"/>
      <c r="AU17"/>
      <c r="AV17" s="272"/>
    </row>
    <row r="18" spans="2:48" ht="14.25" customHeight="1" x14ac:dyDescent="0.2">
      <c r="B18" s="49"/>
      <c r="C18" s="282"/>
      <c r="D18" s="49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Z18" s="49"/>
      <c r="AA18" s="49"/>
      <c r="AB18" s="55"/>
      <c r="AC18" s="57"/>
      <c r="AD18" s="57"/>
      <c r="AE18" s="99"/>
      <c r="AF18" s="99"/>
      <c r="AG18" s="57"/>
      <c r="AH18" s="57"/>
      <c r="AI18" s="51"/>
      <c r="AP18" s="270"/>
      <c r="AQ18" s="270"/>
      <c r="AR18" s="272"/>
      <c r="AU18"/>
      <c r="AV18" s="272"/>
    </row>
    <row r="19" spans="2:48" ht="14.25" customHeight="1" x14ac:dyDescent="0.2">
      <c r="B19" s="49"/>
      <c r="C19" s="282"/>
      <c r="D19" s="49"/>
      <c r="E19" s="49"/>
      <c r="F19" s="49"/>
      <c r="G19" s="49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Z19" s="49"/>
      <c r="AA19" s="49"/>
      <c r="AB19" s="55"/>
      <c r="AC19" s="57"/>
      <c r="AD19" s="57"/>
      <c r="AE19" s="99"/>
      <c r="AF19" s="99"/>
      <c r="AG19" s="57"/>
      <c r="AH19" s="57"/>
      <c r="AI19" s="51"/>
      <c r="AP19" s="270"/>
      <c r="AQ19" s="270"/>
      <c r="AR19" s="272"/>
      <c r="AU19"/>
      <c r="AV19" s="272"/>
    </row>
    <row r="20" spans="2:48" ht="14.25" customHeight="1" x14ac:dyDescent="0.2">
      <c r="B20" s="49"/>
      <c r="C20" s="282"/>
      <c r="D20" s="49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Z20" s="49"/>
      <c r="AA20" s="49"/>
      <c r="AB20" s="55"/>
      <c r="AC20" s="57"/>
      <c r="AD20" s="57"/>
      <c r="AE20" s="99"/>
      <c r="AF20" s="99"/>
      <c r="AG20" s="57"/>
      <c r="AH20" s="57"/>
      <c r="AI20" s="51"/>
      <c r="AP20" s="270"/>
      <c r="AQ20" s="270"/>
      <c r="AR20" s="272"/>
      <c r="AU20"/>
      <c r="AV20" s="272"/>
    </row>
    <row r="21" spans="2:48" ht="14.25" customHeight="1" x14ac:dyDescent="0.2">
      <c r="B21" s="49"/>
      <c r="C21" s="282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Z21" s="49"/>
      <c r="AA21" s="49"/>
      <c r="AB21" s="55"/>
      <c r="AC21" s="57"/>
      <c r="AD21" s="57"/>
      <c r="AE21" s="99"/>
      <c r="AF21" s="99"/>
      <c r="AG21" s="57"/>
      <c r="AH21" s="57"/>
      <c r="AI21" s="51"/>
      <c r="AP21" s="270"/>
      <c r="AQ21" s="270"/>
      <c r="AR21" s="272"/>
      <c r="AU21"/>
      <c r="AV21" s="272"/>
    </row>
    <row r="22" spans="2:48" ht="14.25" customHeight="1" x14ac:dyDescent="0.2">
      <c r="B22" s="49"/>
      <c r="C22" s="282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Z22" s="49"/>
      <c r="AA22" s="49"/>
      <c r="AB22" s="55"/>
      <c r="AC22" s="57"/>
      <c r="AD22" s="57"/>
      <c r="AE22" s="99"/>
      <c r="AF22" s="99"/>
      <c r="AG22" s="57"/>
      <c r="AH22" s="57"/>
      <c r="AI22" s="51"/>
      <c r="AP22" s="270"/>
      <c r="AQ22" s="270"/>
      <c r="AR22" s="272"/>
      <c r="AV22" s="272"/>
    </row>
    <row r="23" spans="2:48" ht="14.25" customHeight="1" x14ac:dyDescent="0.2">
      <c r="B23" s="49"/>
      <c r="C23" s="282"/>
      <c r="D23" s="49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Z23" s="49"/>
      <c r="AA23" s="49"/>
      <c r="AB23" s="55"/>
      <c r="AC23" s="57"/>
      <c r="AD23" s="57"/>
      <c r="AE23" s="99"/>
      <c r="AF23" s="99"/>
      <c r="AG23" s="57"/>
      <c r="AH23" s="57"/>
      <c r="AI23" s="51"/>
      <c r="AP23" s="270"/>
      <c r="AQ23" s="270"/>
      <c r="AR23" s="272"/>
      <c r="AV23" s="272"/>
    </row>
    <row r="24" spans="2:48" ht="14.25" customHeight="1" x14ac:dyDescent="0.2">
      <c r="B24" s="49"/>
      <c r="C24" s="282"/>
      <c r="D24" s="49"/>
      <c r="E24" s="49"/>
      <c r="F24" s="49"/>
      <c r="G24" s="49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Z24" s="49"/>
      <c r="AA24" s="49"/>
      <c r="AB24" s="55"/>
      <c r="AC24" s="57"/>
      <c r="AD24" s="57"/>
      <c r="AE24" s="99"/>
      <c r="AF24" s="99"/>
      <c r="AG24" s="57"/>
      <c r="AH24" s="57"/>
      <c r="AI24" s="51"/>
      <c r="AP24" s="270"/>
      <c r="AQ24" s="270"/>
      <c r="AR24" s="272"/>
      <c r="AV24" s="272"/>
    </row>
    <row r="25" spans="2:48" ht="14.25" customHeight="1" x14ac:dyDescent="0.2">
      <c r="B25" s="49"/>
      <c r="C25" s="282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Z25" s="49"/>
      <c r="AA25" s="49"/>
      <c r="AB25" s="55"/>
      <c r="AC25" s="57"/>
      <c r="AD25" s="57"/>
      <c r="AE25" s="99"/>
      <c r="AF25" s="99"/>
      <c r="AG25" s="57"/>
      <c r="AH25" s="57"/>
      <c r="AI25" s="51"/>
      <c r="AP25" s="270"/>
      <c r="AQ25" s="270"/>
      <c r="AR25" s="272"/>
      <c r="AV25" s="272"/>
    </row>
    <row r="26" spans="2:48" ht="14.25" customHeight="1" x14ac:dyDescent="0.2">
      <c r="B26" s="49"/>
      <c r="C26" s="282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Z26" s="49"/>
      <c r="AA26" s="49"/>
      <c r="AB26" s="55"/>
      <c r="AC26" s="57"/>
      <c r="AD26" s="57"/>
      <c r="AE26" s="99"/>
      <c r="AF26" s="99"/>
      <c r="AG26" s="57"/>
      <c r="AH26" s="57"/>
      <c r="AI26" s="51"/>
      <c r="AP26" s="270"/>
      <c r="AQ26" s="270"/>
      <c r="AR26" s="272"/>
      <c r="AV26" s="272"/>
    </row>
    <row r="27" spans="2:48" ht="14.25" customHeight="1" x14ac:dyDescent="0.2">
      <c r="B27" s="49"/>
      <c r="C27" s="59"/>
      <c r="D27" s="49"/>
      <c r="E27" s="49"/>
      <c r="F27" s="49"/>
      <c r="G27" s="49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Z27" s="49"/>
      <c r="AA27" s="49"/>
      <c r="AB27" s="55"/>
      <c r="AC27" s="57"/>
      <c r="AD27" s="57"/>
      <c r="AE27" s="99"/>
      <c r="AF27" s="99"/>
      <c r="AG27" s="57"/>
      <c r="AH27" s="57"/>
      <c r="AI27" s="51"/>
      <c r="AP27" s="270"/>
    </row>
    <row r="28" spans="2:48" ht="14.25" customHeight="1" x14ac:dyDescent="0.2">
      <c r="B28" s="49"/>
      <c r="C28" s="5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Z28" s="49"/>
      <c r="AA28" s="49"/>
      <c r="AB28" s="55"/>
      <c r="AC28" s="57"/>
      <c r="AD28" s="57"/>
      <c r="AE28" s="99"/>
      <c r="AF28" s="99"/>
      <c r="AG28" s="57"/>
      <c r="AH28" s="57"/>
      <c r="AI28" s="51"/>
      <c r="AP28" s="270"/>
    </row>
    <row r="29" spans="2:48" ht="14.25" customHeight="1" x14ac:dyDescent="0.2">
      <c r="B29" s="49"/>
      <c r="C29" s="5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Z29" s="49"/>
      <c r="AA29" s="49"/>
      <c r="AB29" s="55"/>
      <c r="AC29" s="57"/>
      <c r="AD29" s="57"/>
      <c r="AE29" s="99"/>
      <c r="AF29" s="99"/>
      <c r="AG29" s="57"/>
      <c r="AH29" s="57"/>
      <c r="AI29" s="51"/>
      <c r="AP29" s="270"/>
    </row>
    <row r="30" spans="2:48" ht="14.25" customHeight="1" x14ac:dyDescent="0.2">
      <c r="B30" s="49"/>
      <c r="C30" s="59"/>
      <c r="D30" s="49"/>
      <c r="E30" s="49"/>
      <c r="F30" s="49"/>
      <c r="G30" s="49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Z30" s="49"/>
      <c r="AA30" s="49"/>
      <c r="AB30" s="55"/>
      <c r="AC30" s="57"/>
      <c r="AD30" s="57"/>
      <c r="AE30" s="99"/>
      <c r="AF30" s="99"/>
      <c r="AG30" s="57"/>
      <c r="AH30" s="57"/>
      <c r="AI30" s="51"/>
      <c r="AP30" s="270"/>
    </row>
    <row r="31" spans="2:48" ht="14.25" customHeight="1" x14ac:dyDescent="0.2">
      <c r="B31" s="49"/>
      <c r="C31" s="5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Z31" s="49"/>
      <c r="AA31" s="49"/>
      <c r="AB31" s="55"/>
      <c r="AC31" s="57"/>
      <c r="AD31" s="57"/>
      <c r="AE31" s="99"/>
      <c r="AF31" s="99"/>
      <c r="AG31" s="57"/>
      <c r="AH31" s="57"/>
      <c r="AI31" s="51"/>
      <c r="AP31" s="270"/>
    </row>
    <row r="32" spans="2:48" ht="14.25" customHeight="1" x14ac:dyDescent="0.2">
      <c r="B32" s="49"/>
      <c r="C32" s="5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Z32" s="49"/>
      <c r="AA32" s="49"/>
      <c r="AB32" s="55"/>
      <c r="AC32" s="57"/>
      <c r="AD32" s="57"/>
      <c r="AE32" s="99"/>
      <c r="AF32" s="99"/>
      <c r="AG32" s="57"/>
      <c r="AH32" s="57"/>
      <c r="AI32" s="51"/>
      <c r="AP32" s="270"/>
    </row>
    <row r="33" spans="2:42" ht="14.25" customHeight="1" x14ac:dyDescent="0.2">
      <c r="B33" s="49"/>
      <c r="C33" s="59"/>
      <c r="D33" s="49"/>
      <c r="E33" s="49"/>
      <c r="F33" s="49"/>
      <c r="G33" s="49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Z33" s="49"/>
      <c r="AA33" s="49"/>
      <c r="AB33" s="55"/>
      <c r="AC33" s="57"/>
      <c r="AD33" s="57"/>
      <c r="AE33" s="99"/>
      <c r="AF33" s="99"/>
      <c r="AG33" s="57"/>
      <c r="AH33" s="57"/>
      <c r="AI33" s="51"/>
      <c r="AP33" s="270"/>
    </row>
    <row r="34" spans="2:42" ht="14.25" customHeight="1" x14ac:dyDescent="0.2">
      <c r="B34" s="49"/>
      <c r="C34" s="5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Z34" s="49"/>
      <c r="AA34" s="49"/>
      <c r="AB34" s="55"/>
      <c r="AC34" s="57"/>
      <c r="AD34" s="57"/>
      <c r="AE34" s="99"/>
      <c r="AF34" s="99"/>
      <c r="AG34" s="57"/>
      <c r="AH34" s="57"/>
      <c r="AI34" s="51"/>
      <c r="AP34" s="270"/>
    </row>
    <row r="35" spans="2:42" ht="14.25" customHeight="1" x14ac:dyDescent="0.2">
      <c r="B35" s="49"/>
      <c r="C35" s="5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Z35" s="49"/>
      <c r="AA35" s="49"/>
      <c r="AB35" s="55"/>
      <c r="AC35" s="57"/>
      <c r="AD35" s="57"/>
      <c r="AE35" s="99"/>
      <c r="AF35" s="99"/>
      <c r="AG35" s="57"/>
      <c r="AH35" s="57"/>
      <c r="AI35" s="51"/>
      <c r="AP35" s="270"/>
    </row>
    <row r="36" spans="2:42" ht="14.25" customHeight="1" x14ac:dyDescent="0.2">
      <c r="B36" s="49"/>
      <c r="C36" s="59"/>
      <c r="D36" s="49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Z36" s="49"/>
      <c r="AA36" s="49"/>
      <c r="AB36" s="55"/>
      <c r="AC36" s="57"/>
      <c r="AD36" s="57"/>
      <c r="AE36" s="99"/>
      <c r="AF36" s="99"/>
      <c r="AG36" s="57"/>
      <c r="AH36" s="57"/>
      <c r="AI36" s="51"/>
      <c r="AP36" s="270"/>
    </row>
    <row r="37" spans="2:42" ht="14.25" customHeight="1" x14ac:dyDescent="0.2">
      <c r="B37" s="49"/>
      <c r="C37" s="59"/>
      <c r="D37" s="49"/>
      <c r="E37" s="49"/>
      <c r="F37" s="49"/>
      <c r="G37" s="49"/>
      <c r="H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Z37" s="49"/>
      <c r="AA37" s="49"/>
      <c r="AB37" s="55"/>
      <c r="AC37" s="57"/>
      <c r="AD37" s="57"/>
      <c r="AE37" s="99"/>
      <c r="AF37" s="99"/>
      <c r="AG37" s="57"/>
      <c r="AH37" s="57"/>
      <c r="AI37" s="51"/>
      <c r="AP37" s="270"/>
    </row>
    <row r="38" spans="2:42" ht="14.25" customHeight="1" x14ac:dyDescent="0.2">
      <c r="B38" s="49"/>
      <c r="C38" s="59"/>
      <c r="D38" s="49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Z38" s="49"/>
      <c r="AA38" s="49"/>
      <c r="AB38" s="55"/>
      <c r="AC38" s="57"/>
      <c r="AD38" s="57"/>
      <c r="AE38" s="99"/>
      <c r="AF38" s="99"/>
      <c r="AG38" s="57"/>
      <c r="AH38" s="57"/>
      <c r="AI38" s="51"/>
      <c r="AP38" s="270"/>
    </row>
    <row r="39" spans="2:42" ht="14.25" customHeight="1" x14ac:dyDescent="0.2">
      <c r="B39" s="49"/>
      <c r="C39" s="59"/>
      <c r="D39" s="49"/>
      <c r="E39" s="49"/>
      <c r="F39" s="49"/>
      <c r="G39" s="49"/>
      <c r="H39" s="50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Z39" s="49"/>
      <c r="AA39" s="49"/>
      <c r="AB39" s="55"/>
      <c r="AC39" s="57"/>
      <c r="AD39" s="57"/>
      <c r="AE39" s="99"/>
      <c r="AF39" s="99"/>
      <c r="AG39" s="57"/>
      <c r="AH39" s="57"/>
      <c r="AI39" s="51"/>
      <c r="AP39" s="270"/>
    </row>
    <row r="40" spans="2:42" ht="14.25" customHeight="1" x14ac:dyDescent="0.2">
      <c r="B40" s="49"/>
      <c r="C40" s="59"/>
      <c r="D40" s="49"/>
      <c r="E40" s="49"/>
      <c r="F40" s="49"/>
      <c r="G40" s="49"/>
      <c r="H40" s="50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Z40" s="49"/>
      <c r="AA40" s="49"/>
      <c r="AB40" s="55"/>
      <c r="AC40" s="57"/>
      <c r="AD40" s="57"/>
      <c r="AE40" s="99"/>
      <c r="AF40" s="99"/>
      <c r="AG40" s="57"/>
      <c r="AH40" s="57"/>
      <c r="AI40" s="51"/>
      <c r="AP40" s="270"/>
    </row>
    <row r="41" spans="2:42" ht="14.25" customHeight="1" x14ac:dyDescent="0.2">
      <c r="B41" s="49"/>
      <c r="C41" s="59"/>
      <c r="D41" s="49"/>
      <c r="E41" s="49"/>
      <c r="F41" s="49"/>
      <c r="G41" s="49"/>
      <c r="H41" s="5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Z41" s="49"/>
      <c r="AA41" s="49"/>
      <c r="AB41" s="55"/>
      <c r="AC41" s="57"/>
      <c r="AD41" s="57"/>
      <c r="AE41" s="99"/>
      <c r="AF41" s="99"/>
      <c r="AG41" s="57"/>
      <c r="AH41" s="57"/>
      <c r="AI41" s="51"/>
      <c r="AP41" s="270"/>
    </row>
    <row r="42" spans="2:42" ht="14.25" customHeight="1" x14ac:dyDescent="0.2">
      <c r="B42" s="49"/>
      <c r="C42" s="59"/>
      <c r="D42" s="49"/>
      <c r="E42" s="49"/>
      <c r="F42" s="49"/>
      <c r="G42" s="49"/>
      <c r="H42" s="50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Z42" s="49"/>
      <c r="AA42" s="49"/>
      <c r="AB42" s="55"/>
      <c r="AC42" s="57"/>
      <c r="AD42" s="57"/>
      <c r="AE42" s="99"/>
      <c r="AF42" s="99"/>
      <c r="AG42" s="57"/>
      <c r="AH42" s="57"/>
      <c r="AI42" s="51"/>
      <c r="AP42" s="270"/>
    </row>
    <row r="43" spans="2:42" ht="14.25" customHeight="1" x14ac:dyDescent="0.2">
      <c r="B43" s="49"/>
      <c r="C43" s="59"/>
      <c r="D43" s="49"/>
      <c r="E43" s="49"/>
      <c r="F43" s="49"/>
      <c r="G43" s="49"/>
      <c r="H43" s="50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Z43" s="49"/>
      <c r="AA43" s="49"/>
      <c r="AB43" s="55"/>
      <c r="AC43" s="57"/>
      <c r="AD43" s="57"/>
      <c r="AE43" s="99"/>
      <c r="AF43" s="99"/>
      <c r="AG43" s="57"/>
      <c r="AH43" s="57"/>
      <c r="AI43" s="51"/>
      <c r="AP43" s="270"/>
    </row>
    <row r="44" spans="2:42" ht="14.25" customHeight="1" x14ac:dyDescent="0.2">
      <c r="B44" s="49"/>
      <c r="C44" s="59"/>
      <c r="D44" s="49"/>
      <c r="E44" s="49"/>
      <c r="F44" s="49"/>
      <c r="G44" s="49"/>
      <c r="H44" s="50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Z44" s="49"/>
      <c r="AA44" s="49"/>
      <c r="AB44" s="55"/>
      <c r="AC44" s="57"/>
      <c r="AD44" s="57"/>
      <c r="AE44" s="99"/>
      <c r="AF44" s="99"/>
      <c r="AG44" s="57"/>
      <c r="AH44" s="57"/>
      <c r="AI44" s="51"/>
      <c r="AP44" s="270"/>
    </row>
    <row r="45" spans="2:42" ht="14.25" customHeight="1" x14ac:dyDescent="0.2">
      <c r="B45" s="49"/>
      <c r="C45" s="59"/>
      <c r="D45" s="49"/>
      <c r="E45" s="49"/>
      <c r="F45" s="49"/>
      <c r="G45" s="49"/>
      <c r="H45" s="50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Z45" s="49"/>
      <c r="AA45" s="49"/>
      <c r="AB45" s="55"/>
      <c r="AC45" s="57"/>
      <c r="AD45" s="57"/>
      <c r="AE45" s="99"/>
      <c r="AF45" s="99"/>
      <c r="AG45" s="57"/>
      <c r="AH45" s="57"/>
      <c r="AI45" s="51"/>
      <c r="AP45" s="270"/>
    </row>
    <row r="46" spans="2:42" ht="14.25" customHeight="1" x14ac:dyDescent="0.2">
      <c r="B46" s="49"/>
      <c r="C46" s="59"/>
      <c r="D46" s="49"/>
      <c r="E46" s="49"/>
      <c r="F46" s="49"/>
      <c r="G46" s="49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Z46" s="49"/>
      <c r="AA46" s="49"/>
      <c r="AB46" s="55"/>
      <c r="AC46" s="57"/>
      <c r="AD46" s="57"/>
      <c r="AE46" s="99"/>
      <c r="AF46" s="99"/>
      <c r="AG46" s="57"/>
      <c r="AH46" s="57"/>
      <c r="AI46" s="51"/>
      <c r="AP46" s="270"/>
    </row>
    <row r="47" spans="2:42" ht="14.25" customHeight="1" x14ac:dyDescent="0.2">
      <c r="B47" s="49"/>
      <c r="C47" s="59"/>
      <c r="D47" s="49"/>
      <c r="E47" s="49"/>
      <c r="F47" s="49"/>
      <c r="G47" s="49"/>
      <c r="H47" s="50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Z47" s="49"/>
      <c r="AA47" s="49"/>
      <c r="AB47" s="55"/>
      <c r="AC47" s="57"/>
      <c r="AD47" s="57"/>
      <c r="AE47" s="99"/>
      <c r="AF47" s="99"/>
      <c r="AG47" s="57"/>
      <c r="AH47" s="57"/>
      <c r="AI47" s="51"/>
      <c r="AP47" s="270"/>
    </row>
    <row r="48" spans="2:42" ht="14.25" customHeight="1" x14ac:dyDescent="0.2">
      <c r="B48" s="49"/>
      <c r="C48" s="59"/>
      <c r="D48" s="49"/>
      <c r="E48" s="49"/>
      <c r="F48" s="49"/>
      <c r="G48" s="49"/>
      <c r="H48" s="50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Z48" s="49"/>
      <c r="AA48" s="49"/>
      <c r="AB48" s="55"/>
      <c r="AC48" s="57"/>
      <c r="AD48" s="57"/>
      <c r="AE48" s="99"/>
      <c r="AF48" s="99"/>
      <c r="AG48" s="57"/>
      <c r="AH48" s="57"/>
      <c r="AI48" s="51"/>
      <c r="AP48" s="270"/>
    </row>
    <row r="49" spans="2:42" ht="14.25" customHeight="1" x14ac:dyDescent="0.2">
      <c r="B49" s="49"/>
      <c r="C49" s="59"/>
      <c r="D49" s="49"/>
      <c r="E49" s="49"/>
      <c r="F49" s="49"/>
      <c r="G49" s="49"/>
      <c r="H49" s="50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Z49" s="49"/>
      <c r="AA49" s="49"/>
      <c r="AB49" s="55"/>
      <c r="AC49" s="57"/>
      <c r="AD49" s="57"/>
      <c r="AE49" s="99"/>
      <c r="AF49" s="99"/>
      <c r="AG49" s="57"/>
      <c r="AH49" s="57"/>
      <c r="AI49" s="51"/>
      <c r="AP49" s="270"/>
    </row>
    <row r="50" spans="2:42" ht="14.25" customHeight="1" x14ac:dyDescent="0.2">
      <c r="B50" s="49"/>
      <c r="C50" s="59"/>
      <c r="D50" s="49"/>
      <c r="E50" s="49"/>
      <c r="F50" s="49"/>
      <c r="G50" s="49"/>
      <c r="H50" s="50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Z50" s="49"/>
      <c r="AA50" s="49"/>
      <c r="AB50" s="55"/>
      <c r="AC50" s="57"/>
      <c r="AD50" s="57"/>
      <c r="AE50" s="99"/>
      <c r="AF50" s="99"/>
      <c r="AG50" s="57"/>
      <c r="AH50" s="57"/>
      <c r="AI50" s="51"/>
      <c r="AP50" s="270"/>
    </row>
    <row r="51" spans="2:42" ht="14.25" customHeight="1" x14ac:dyDescent="0.2">
      <c r="B51" s="49"/>
      <c r="C51" s="59"/>
      <c r="D51" s="49"/>
      <c r="E51" s="49"/>
      <c r="F51" s="49"/>
      <c r="G51" s="49"/>
      <c r="H51" s="50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Z51" s="49"/>
      <c r="AA51" s="49"/>
      <c r="AB51" s="55"/>
      <c r="AC51" s="57"/>
      <c r="AD51" s="57"/>
      <c r="AE51" s="99"/>
      <c r="AF51" s="99"/>
      <c r="AG51" s="57"/>
      <c r="AH51" s="57"/>
      <c r="AI51" s="51"/>
      <c r="AP51" s="270"/>
    </row>
    <row r="52" spans="2:42" ht="14.25" customHeight="1" x14ac:dyDescent="0.2">
      <c r="B52" s="49"/>
      <c r="C52" s="5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Z52" s="49"/>
      <c r="AA52" s="49"/>
      <c r="AB52" s="55"/>
      <c r="AC52" s="57"/>
      <c r="AD52" s="57"/>
      <c r="AE52" s="99"/>
      <c r="AF52" s="99"/>
      <c r="AG52" s="57"/>
      <c r="AH52" s="57"/>
      <c r="AI52" s="51"/>
      <c r="AP52" s="270"/>
    </row>
    <row r="53" spans="2:42" ht="14.25" customHeight="1" x14ac:dyDescent="0.2">
      <c r="B53" s="49"/>
      <c r="C53" s="5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Z53" s="49"/>
      <c r="AA53" s="49"/>
      <c r="AB53" s="55"/>
      <c r="AC53" s="57"/>
      <c r="AD53" s="57"/>
      <c r="AE53" s="99"/>
      <c r="AF53" s="99"/>
      <c r="AG53" s="57"/>
      <c r="AH53" s="57"/>
      <c r="AI53" s="51"/>
      <c r="AP53" s="270"/>
    </row>
    <row r="54" spans="2:42" ht="14.25" customHeight="1" x14ac:dyDescent="0.2">
      <c r="B54" s="49"/>
      <c r="C54" s="5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Z54" s="49"/>
      <c r="AA54" s="49"/>
      <c r="AB54" s="55"/>
      <c r="AC54" s="57"/>
      <c r="AD54" s="57"/>
      <c r="AE54" s="99"/>
      <c r="AF54" s="99"/>
      <c r="AG54" s="57"/>
      <c r="AH54" s="57"/>
      <c r="AI54" s="51"/>
      <c r="AP54" s="270"/>
    </row>
    <row r="55" spans="2:42" ht="14.25" customHeight="1" x14ac:dyDescent="0.2">
      <c r="B55" s="49"/>
      <c r="C55" s="5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Z55" s="49"/>
      <c r="AA55" s="49"/>
      <c r="AB55" s="55"/>
      <c r="AC55" s="57"/>
      <c r="AD55" s="57"/>
      <c r="AE55" s="99"/>
      <c r="AF55" s="99"/>
      <c r="AG55" s="57"/>
      <c r="AH55" s="57"/>
      <c r="AI55" s="51"/>
      <c r="AP55" s="270"/>
    </row>
    <row r="56" spans="2:42" ht="14.25" customHeight="1" x14ac:dyDescent="0.2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99"/>
      <c r="AF56" s="99"/>
      <c r="AG56" s="57"/>
      <c r="AH56" s="57"/>
      <c r="AI56" s="51"/>
      <c r="AP56" s="270"/>
    </row>
    <row r="57" spans="2:42" ht="14.25" customHeight="1" x14ac:dyDescent="0.2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99"/>
      <c r="AF57" s="99"/>
      <c r="AG57" s="57"/>
      <c r="AH57" s="57"/>
      <c r="AI57" s="51"/>
      <c r="AP57" s="270"/>
    </row>
    <row r="58" spans="2:42" ht="14.25" customHeight="1" x14ac:dyDescent="0.2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99"/>
      <c r="AF58" s="99"/>
      <c r="AG58" s="57"/>
      <c r="AH58" s="57"/>
      <c r="AI58" s="51"/>
      <c r="AP58" s="270"/>
    </row>
    <row r="59" spans="2:42" ht="14.25" customHeight="1" x14ac:dyDescent="0.2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99"/>
      <c r="AF59" s="99"/>
      <c r="AG59" s="57"/>
      <c r="AH59" s="57"/>
      <c r="AI59" s="51"/>
      <c r="AP59" s="270"/>
    </row>
    <row r="60" spans="2:42" ht="14.25" customHeight="1" x14ac:dyDescent="0.2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99"/>
      <c r="AF60" s="99"/>
      <c r="AG60" s="57"/>
      <c r="AH60" s="57"/>
      <c r="AI60" s="51"/>
      <c r="AP60" s="270"/>
    </row>
    <row r="61" spans="2:42" ht="14.25" customHeight="1" x14ac:dyDescent="0.2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99"/>
      <c r="AF61" s="99"/>
      <c r="AG61" s="57"/>
      <c r="AH61" s="57"/>
      <c r="AI61" s="51"/>
      <c r="AP61" s="270"/>
    </row>
    <row r="62" spans="2:42" ht="14.25" customHeight="1" x14ac:dyDescent="0.2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99"/>
      <c r="AF62" s="99"/>
      <c r="AG62" s="57"/>
      <c r="AH62" s="57"/>
      <c r="AI62" s="51"/>
      <c r="AP62" s="270"/>
    </row>
    <row r="63" spans="2:42" ht="14.25" customHeight="1" x14ac:dyDescent="0.2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99"/>
      <c r="AF63" s="99"/>
      <c r="AG63" s="57"/>
      <c r="AH63" s="57"/>
      <c r="AI63" s="51"/>
      <c r="AP63" s="270"/>
    </row>
    <row r="64" spans="2:42" ht="14.25" customHeight="1" x14ac:dyDescent="0.2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99"/>
      <c r="AF64" s="99"/>
      <c r="AG64" s="57"/>
      <c r="AH64" s="57"/>
      <c r="AI64" s="51"/>
      <c r="AP64" s="270"/>
    </row>
    <row r="65" spans="2:42" ht="14.25" customHeight="1" x14ac:dyDescent="0.2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99"/>
      <c r="AF65" s="99"/>
      <c r="AG65" s="57"/>
      <c r="AH65" s="57"/>
      <c r="AI65" s="51"/>
      <c r="AP65" s="270"/>
    </row>
    <row r="66" spans="2:42" ht="14.25" customHeight="1" x14ac:dyDescent="0.2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99"/>
      <c r="AF66" s="99"/>
      <c r="AG66" s="57"/>
      <c r="AH66" s="57"/>
      <c r="AI66" s="51"/>
      <c r="AP66" s="270"/>
    </row>
    <row r="67" spans="2:42" ht="14.25" customHeight="1" x14ac:dyDescent="0.2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99"/>
      <c r="AF67" s="99"/>
      <c r="AG67" s="57"/>
      <c r="AH67" s="57"/>
      <c r="AI67" s="51"/>
      <c r="AP67" s="270"/>
    </row>
    <row r="68" spans="2:42" ht="14.25" customHeight="1" x14ac:dyDescent="0.2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99"/>
      <c r="AF68" s="99"/>
      <c r="AG68" s="57"/>
      <c r="AH68" s="57"/>
      <c r="AI68" s="51"/>
      <c r="AP68" s="270"/>
    </row>
    <row r="69" spans="2:42" ht="14.25" customHeight="1" x14ac:dyDescent="0.2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99"/>
      <c r="AF69" s="99"/>
      <c r="AG69" s="57"/>
      <c r="AH69" s="57"/>
      <c r="AI69" s="51"/>
      <c r="AP69" s="270"/>
    </row>
    <row r="70" spans="2:42" ht="14.25" customHeight="1" x14ac:dyDescent="0.2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99"/>
      <c r="AF70" s="99"/>
      <c r="AG70" s="57"/>
      <c r="AH70" s="57"/>
      <c r="AI70" s="51"/>
      <c r="AP70" s="270"/>
    </row>
    <row r="71" spans="2:42" ht="14.25" customHeight="1" x14ac:dyDescent="0.2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99"/>
      <c r="AF71" s="99"/>
      <c r="AG71" s="57"/>
      <c r="AH71" s="57"/>
      <c r="AI71" s="51"/>
      <c r="AP71" s="270"/>
    </row>
    <row r="72" spans="2:42" ht="14.25" customHeight="1" x14ac:dyDescent="0.2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99"/>
      <c r="AF72" s="99"/>
      <c r="AG72" s="57"/>
      <c r="AH72" s="57"/>
      <c r="AI72" s="51"/>
      <c r="AP72" s="270"/>
    </row>
    <row r="73" spans="2:42" ht="14.25" customHeight="1" x14ac:dyDescent="0.2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99"/>
      <c r="AF73" s="99"/>
      <c r="AG73" s="57"/>
      <c r="AH73" s="57"/>
      <c r="AI73" s="51"/>
      <c r="AP73" s="270"/>
    </row>
    <row r="74" spans="2:42" ht="14.25" customHeight="1" x14ac:dyDescent="0.2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99"/>
      <c r="AF74" s="99"/>
      <c r="AG74" s="57"/>
      <c r="AH74" s="57"/>
      <c r="AI74" s="51"/>
      <c r="AP74" s="270"/>
    </row>
    <row r="75" spans="2:42" ht="14.25" customHeight="1" x14ac:dyDescent="0.2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99"/>
      <c r="AF75" s="99"/>
      <c r="AG75" s="57"/>
      <c r="AH75" s="57"/>
      <c r="AI75" s="51"/>
      <c r="AP75" s="270"/>
    </row>
    <row r="76" spans="2:42" ht="14.25" customHeight="1" x14ac:dyDescent="0.2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99"/>
      <c r="AF76" s="99"/>
      <c r="AG76" s="57"/>
      <c r="AH76" s="57"/>
      <c r="AI76" s="51"/>
      <c r="AP76" s="270"/>
    </row>
    <row r="77" spans="2:42" ht="14.25" customHeight="1" x14ac:dyDescent="0.2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99"/>
      <c r="AF77" s="99"/>
      <c r="AG77" s="57"/>
      <c r="AH77" s="57"/>
      <c r="AI77" s="51"/>
      <c r="AP77" s="270"/>
    </row>
    <row r="78" spans="2:42" ht="14.25" customHeight="1" x14ac:dyDescent="0.2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99"/>
      <c r="AF78" s="99"/>
      <c r="AG78" s="57"/>
      <c r="AH78" s="57"/>
      <c r="AI78" s="51"/>
      <c r="AP78" s="270"/>
    </row>
    <row r="79" spans="2:42" ht="14.25" customHeight="1" x14ac:dyDescent="0.2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99"/>
      <c r="AF79" s="99"/>
      <c r="AG79" s="57"/>
      <c r="AH79" s="57"/>
      <c r="AI79" s="51"/>
      <c r="AP79" s="270"/>
    </row>
    <row r="80" spans="2:42" ht="14.25" customHeight="1" x14ac:dyDescent="0.2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99"/>
      <c r="AF80" s="99"/>
      <c r="AG80" s="57"/>
      <c r="AH80" s="57"/>
      <c r="AI80" s="51"/>
      <c r="AP80" s="270"/>
    </row>
    <row r="81" spans="2:42" ht="14.25" customHeight="1" x14ac:dyDescent="0.2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99"/>
      <c r="AF81" s="99"/>
      <c r="AG81" s="57"/>
      <c r="AH81" s="57"/>
      <c r="AI81" s="51"/>
      <c r="AP81" s="270"/>
    </row>
    <row r="82" spans="2:42" ht="14.25" customHeight="1" x14ac:dyDescent="0.2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99"/>
      <c r="AF82" s="99"/>
      <c r="AG82" s="57"/>
      <c r="AH82" s="57"/>
      <c r="AI82" s="51"/>
      <c r="AP82" s="270"/>
    </row>
    <row r="83" spans="2:42" ht="14.25" customHeight="1" x14ac:dyDescent="0.2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99"/>
      <c r="AF83" s="99"/>
      <c r="AG83" s="57"/>
      <c r="AH83" s="57"/>
      <c r="AI83" s="51"/>
      <c r="AP83" s="270"/>
    </row>
    <row r="84" spans="2:42" ht="14.25" customHeight="1" x14ac:dyDescent="0.2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99"/>
      <c r="AF84" s="99"/>
      <c r="AG84" s="57"/>
      <c r="AH84" s="57"/>
      <c r="AI84" s="51"/>
      <c r="AP84" s="270"/>
    </row>
    <row r="85" spans="2:42" ht="14.25" customHeight="1" x14ac:dyDescent="0.2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99"/>
      <c r="AF85" s="99"/>
      <c r="AG85" s="57"/>
      <c r="AH85" s="57"/>
      <c r="AI85" s="51"/>
      <c r="AP85" s="270"/>
    </row>
    <row r="86" spans="2:42" ht="14.25" customHeight="1" x14ac:dyDescent="0.2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99"/>
      <c r="AF86" s="99"/>
      <c r="AG86" s="57"/>
      <c r="AH86" s="57"/>
      <c r="AI86" s="51"/>
      <c r="AP86" s="270"/>
    </row>
    <row r="87" spans="2:42" ht="14.25" customHeight="1" x14ac:dyDescent="0.2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99"/>
      <c r="AF87" s="99"/>
      <c r="AG87" s="57"/>
      <c r="AH87" s="57"/>
      <c r="AI87" s="51"/>
      <c r="AP87" s="270"/>
    </row>
    <row r="88" spans="2:42" ht="14.25" customHeight="1" x14ac:dyDescent="0.2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99"/>
      <c r="AF88" s="99"/>
      <c r="AG88" s="57"/>
      <c r="AH88" s="57"/>
      <c r="AI88" s="51"/>
      <c r="AP88" s="270"/>
    </row>
    <row r="89" spans="2:42" ht="14.25" customHeight="1" x14ac:dyDescent="0.2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99"/>
      <c r="AF89" s="99"/>
      <c r="AG89" s="57"/>
      <c r="AH89" s="57"/>
      <c r="AI89" s="51"/>
      <c r="AP89" s="270"/>
    </row>
    <row r="90" spans="2:42" ht="14.25" customHeight="1" x14ac:dyDescent="0.2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99"/>
      <c r="AF90" s="99"/>
      <c r="AG90" s="57"/>
      <c r="AH90" s="57"/>
      <c r="AI90" s="51"/>
      <c r="AP90" s="270"/>
    </row>
    <row r="91" spans="2:42" ht="14.25" customHeight="1" x14ac:dyDescent="0.2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99"/>
      <c r="AF91" s="99"/>
      <c r="AG91" s="57"/>
      <c r="AH91" s="57"/>
      <c r="AI91" s="51"/>
      <c r="AP91" s="270"/>
    </row>
    <row r="92" spans="2:42" ht="14.25" customHeight="1" x14ac:dyDescent="0.2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99"/>
      <c r="AF92" s="99"/>
      <c r="AG92" s="57"/>
      <c r="AH92" s="57"/>
      <c r="AI92" s="51"/>
      <c r="AP92" s="270"/>
    </row>
    <row r="93" spans="2:42" ht="14.25" customHeight="1" x14ac:dyDescent="0.2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99"/>
      <c r="AF93" s="99"/>
      <c r="AG93" s="57"/>
      <c r="AH93" s="57"/>
      <c r="AI93" s="51"/>
      <c r="AP93" s="270"/>
    </row>
    <row r="94" spans="2:42" ht="14.25" customHeight="1" x14ac:dyDescent="0.2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99"/>
      <c r="AF94" s="99"/>
      <c r="AG94" s="57"/>
      <c r="AH94" s="57"/>
      <c r="AI94" s="51"/>
      <c r="AP94" s="270"/>
    </row>
    <row r="95" spans="2:42" ht="14.25" customHeight="1" x14ac:dyDescent="0.2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99"/>
      <c r="AF95" s="99"/>
      <c r="AG95" s="57"/>
      <c r="AH95" s="57"/>
      <c r="AI95" s="51"/>
      <c r="AP95" s="270"/>
    </row>
    <row r="96" spans="2:42" ht="14.25" customHeight="1" x14ac:dyDescent="0.2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99"/>
      <c r="AF96" s="99"/>
      <c r="AG96" s="57"/>
      <c r="AH96" s="57"/>
      <c r="AI96" s="51"/>
      <c r="AP96" s="270"/>
    </row>
    <row r="97" spans="2:42" ht="14.25" customHeight="1" x14ac:dyDescent="0.2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99"/>
      <c r="AF97" s="99"/>
      <c r="AG97" s="57"/>
      <c r="AH97" s="57"/>
      <c r="AI97" s="51"/>
      <c r="AP97" s="270"/>
    </row>
    <row r="98" spans="2:42" ht="14.25" customHeight="1" x14ac:dyDescent="0.2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99"/>
      <c r="AF98" s="99"/>
      <c r="AG98" s="57"/>
      <c r="AH98" s="57"/>
      <c r="AI98" s="51"/>
      <c r="AP98" s="270"/>
    </row>
    <row r="99" spans="2:42" ht="14.25" customHeight="1" x14ac:dyDescent="0.2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99"/>
      <c r="AF99" s="99"/>
      <c r="AG99" s="57"/>
      <c r="AH99" s="57"/>
      <c r="AI99" s="51"/>
      <c r="AP99" s="270"/>
    </row>
    <row r="100" spans="2:42" ht="14.25" customHeight="1" x14ac:dyDescent="0.2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99"/>
      <c r="AF100" s="99"/>
      <c r="AG100" s="57"/>
      <c r="AH100" s="57"/>
      <c r="AI100" s="51"/>
      <c r="AP100" s="270"/>
    </row>
    <row r="101" spans="2:42" ht="14.25" customHeight="1" x14ac:dyDescent="0.2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99"/>
      <c r="AF101" s="99"/>
      <c r="AG101" s="57"/>
      <c r="AH101" s="57"/>
      <c r="AI101" s="51"/>
      <c r="AP101" s="270"/>
    </row>
    <row r="102" spans="2:42" ht="14.25" customHeight="1" x14ac:dyDescent="0.2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99"/>
      <c r="AF102" s="99"/>
      <c r="AG102" s="57"/>
      <c r="AH102" s="57"/>
      <c r="AI102" s="51"/>
      <c r="AP102" s="270"/>
    </row>
    <row r="103" spans="2:42" ht="14.25" customHeight="1" x14ac:dyDescent="0.2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99"/>
      <c r="AF103" s="99"/>
      <c r="AG103" s="57"/>
      <c r="AH103" s="57"/>
      <c r="AI103" s="51"/>
      <c r="AP103" s="270"/>
    </row>
    <row r="104" spans="2:42" ht="14.25" customHeight="1" x14ac:dyDescent="0.2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99"/>
      <c r="AF104" s="99"/>
      <c r="AG104" s="57"/>
      <c r="AH104" s="57"/>
      <c r="AI104" s="51"/>
      <c r="AP104" s="270"/>
    </row>
    <row r="105" spans="2:42" ht="14.25" customHeight="1" x14ac:dyDescent="0.2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99"/>
      <c r="AF105" s="99"/>
      <c r="AG105" s="57"/>
      <c r="AH105" s="57"/>
      <c r="AI105" s="51"/>
      <c r="AP105" s="270"/>
    </row>
    <row r="106" spans="2:42" ht="14.25" customHeight="1" x14ac:dyDescent="0.2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99"/>
      <c r="AF106" s="99"/>
      <c r="AG106" s="57"/>
      <c r="AH106" s="57"/>
      <c r="AI106" s="51"/>
      <c r="AP106" s="270"/>
    </row>
    <row r="107" spans="2:42" ht="14.25" customHeight="1" x14ac:dyDescent="0.2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99"/>
      <c r="AF107" s="99"/>
      <c r="AG107" s="57"/>
      <c r="AH107" s="57"/>
      <c r="AI107" s="51"/>
      <c r="AP107" s="270"/>
    </row>
    <row r="108" spans="2:42" ht="14.25" customHeight="1" x14ac:dyDescent="0.2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99"/>
      <c r="AF108" s="99"/>
      <c r="AG108" s="57"/>
      <c r="AH108" s="57"/>
      <c r="AI108" s="51"/>
      <c r="AP108" s="270"/>
    </row>
    <row r="109" spans="2:42" ht="14.25" customHeight="1" x14ac:dyDescent="0.2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99"/>
      <c r="AF109" s="99"/>
      <c r="AG109" s="57"/>
      <c r="AH109" s="57"/>
      <c r="AI109" s="51"/>
      <c r="AP109" s="270"/>
    </row>
    <row r="110" spans="2:42" ht="14.25" customHeight="1" x14ac:dyDescent="0.2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99"/>
      <c r="AF110" s="99"/>
      <c r="AG110" s="57"/>
      <c r="AH110" s="57"/>
      <c r="AI110" s="51"/>
      <c r="AP110" s="270"/>
    </row>
    <row r="111" spans="2:42" ht="14.25" customHeight="1" x14ac:dyDescent="0.2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99"/>
      <c r="AF111" s="99"/>
      <c r="AG111" s="57"/>
      <c r="AH111" s="57"/>
      <c r="AI111" s="51"/>
      <c r="AP111" s="270"/>
    </row>
    <row r="112" spans="2:42" ht="14.25" customHeight="1" x14ac:dyDescent="0.2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99"/>
      <c r="AF112" s="99"/>
      <c r="AG112" s="57"/>
      <c r="AH112" s="57"/>
      <c r="AI112" s="51"/>
      <c r="AP112" s="270"/>
    </row>
    <row r="113" spans="2:42" ht="14.25" customHeight="1" x14ac:dyDescent="0.2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99"/>
      <c r="AF113" s="99"/>
      <c r="AG113" s="57"/>
      <c r="AH113" s="57"/>
      <c r="AI113" s="51"/>
      <c r="AP113" s="270"/>
    </row>
    <row r="114" spans="2:42" ht="14.25" customHeight="1" x14ac:dyDescent="0.2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99"/>
      <c r="AF114" s="99"/>
      <c r="AG114" s="57"/>
      <c r="AH114" s="57"/>
      <c r="AI114" s="51"/>
      <c r="AP114" s="270"/>
    </row>
    <row r="115" spans="2:42" ht="14.25" customHeight="1" x14ac:dyDescent="0.2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99"/>
      <c r="AF115" s="99"/>
      <c r="AG115" s="57"/>
      <c r="AH115" s="57"/>
      <c r="AI115" s="51"/>
      <c r="AP115" s="270"/>
    </row>
    <row r="116" spans="2:42" ht="14.25" customHeight="1" x14ac:dyDescent="0.2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99"/>
      <c r="AF116" s="99"/>
      <c r="AG116" s="57"/>
      <c r="AH116" s="57"/>
      <c r="AI116" s="51"/>
      <c r="AP116" s="270"/>
    </row>
    <row r="117" spans="2:42" ht="14.25" customHeight="1" x14ac:dyDescent="0.2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99"/>
      <c r="AF117" s="99"/>
      <c r="AG117" s="57"/>
      <c r="AH117" s="57"/>
      <c r="AI117" s="51"/>
      <c r="AP117" s="270"/>
    </row>
    <row r="118" spans="2:42" ht="14.25" customHeight="1" x14ac:dyDescent="0.2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99"/>
      <c r="AF118" s="99"/>
      <c r="AG118" s="57"/>
      <c r="AH118" s="57"/>
      <c r="AI118" s="51"/>
      <c r="AP118" s="270"/>
    </row>
    <row r="119" spans="2:42" ht="14.25" customHeight="1" x14ac:dyDescent="0.2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99"/>
      <c r="AF119" s="99"/>
      <c r="AG119" s="57"/>
      <c r="AH119" s="57"/>
      <c r="AI119" s="51"/>
      <c r="AP119" s="270"/>
    </row>
    <row r="120" spans="2:42" ht="14.25" customHeight="1" x14ac:dyDescent="0.2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99"/>
      <c r="AF120" s="99"/>
      <c r="AG120" s="57"/>
      <c r="AH120" s="57"/>
      <c r="AI120" s="51"/>
      <c r="AP120" s="270"/>
    </row>
    <row r="121" spans="2:42" ht="14.25" customHeight="1" x14ac:dyDescent="0.2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99"/>
      <c r="AF121" s="99"/>
      <c r="AG121" s="57"/>
      <c r="AH121" s="57"/>
      <c r="AI121" s="51"/>
      <c r="AP121" s="270"/>
    </row>
    <row r="122" spans="2:42" ht="14.25" customHeight="1" x14ac:dyDescent="0.2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99"/>
      <c r="AF122" s="99"/>
      <c r="AG122" s="57"/>
      <c r="AH122" s="57"/>
      <c r="AI122" s="51"/>
      <c r="AP122" s="270"/>
    </row>
    <row r="123" spans="2:42" ht="14.25" customHeight="1" x14ac:dyDescent="0.2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99"/>
      <c r="AF123" s="99"/>
      <c r="AG123" s="57"/>
      <c r="AH123" s="57"/>
      <c r="AI123" s="51"/>
      <c r="AP123" s="270"/>
    </row>
    <row r="124" spans="2:42" ht="14.25" customHeight="1" x14ac:dyDescent="0.2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99"/>
      <c r="AF124" s="99"/>
      <c r="AG124" s="57"/>
      <c r="AH124" s="57"/>
      <c r="AI124" s="51"/>
      <c r="AP124" s="270"/>
    </row>
    <row r="125" spans="2:42" ht="14.25" customHeight="1" x14ac:dyDescent="0.2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99"/>
      <c r="AF125" s="99"/>
      <c r="AG125" s="57"/>
      <c r="AH125" s="57"/>
      <c r="AI125" s="51"/>
      <c r="AP125" s="270"/>
    </row>
    <row r="126" spans="2:42" ht="14.25" customHeight="1" x14ac:dyDescent="0.2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99"/>
      <c r="AF126" s="99"/>
      <c r="AG126" s="57"/>
      <c r="AH126" s="57"/>
      <c r="AI126" s="51"/>
      <c r="AP126" s="270"/>
    </row>
    <row r="127" spans="2:42" ht="14.25" customHeight="1" x14ac:dyDescent="0.2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99"/>
      <c r="AF127" s="99"/>
      <c r="AG127" s="57"/>
      <c r="AH127" s="57"/>
      <c r="AI127" s="51"/>
      <c r="AP127" s="270"/>
    </row>
    <row r="128" spans="2:42" ht="14.25" customHeight="1" x14ac:dyDescent="0.2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99"/>
      <c r="AF128" s="99"/>
      <c r="AG128" s="57"/>
      <c r="AH128" s="57"/>
      <c r="AI128" s="51"/>
      <c r="AP128" s="270"/>
    </row>
    <row r="129" spans="2:42" ht="14.25" customHeight="1" x14ac:dyDescent="0.2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99"/>
      <c r="AF129" s="99"/>
      <c r="AG129" s="57"/>
      <c r="AH129" s="57"/>
      <c r="AI129" s="51"/>
      <c r="AP129" s="270"/>
    </row>
    <row r="130" spans="2:42" ht="14.25" customHeight="1" x14ac:dyDescent="0.2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99"/>
      <c r="AF130" s="99"/>
      <c r="AG130" s="57"/>
      <c r="AH130" s="57"/>
      <c r="AI130" s="51"/>
      <c r="AP130" s="270"/>
    </row>
    <row r="131" spans="2:42" ht="14.25" customHeight="1" x14ac:dyDescent="0.2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99"/>
      <c r="AF131" s="99"/>
      <c r="AG131" s="57"/>
      <c r="AH131" s="57"/>
      <c r="AI131" s="51"/>
      <c r="AP131" s="270"/>
    </row>
    <row r="132" spans="2:42" ht="14.25" customHeight="1" x14ac:dyDescent="0.2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99"/>
      <c r="AF132" s="99"/>
      <c r="AG132" s="57"/>
      <c r="AH132" s="57"/>
      <c r="AI132" s="51"/>
      <c r="AP132" s="270"/>
    </row>
    <row r="133" spans="2:42" ht="14.25" customHeight="1" x14ac:dyDescent="0.2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99"/>
      <c r="AF133" s="99"/>
      <c r="AG133" s="57"/>
      <c r="AH133" s="57"/>
      <c r="AI133" s="51"/>
      <c r="AP133" s="270"/>
    </row>
    <row r="134" spans="2:42" ht="14.25" customHeight="1" x14ac:dyDescent="0.2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99"/>
      <c r="AF134" s="99"/>
      <c r="AG134" s="57"/>
      <c r="AH134" s="57"/>
      <c r="AI134" s="51"/>
      <c r="AP134" s="270"/>
    </row>
    <row r="135" spans="2:42" ht="14.25" customHeight="1" x14ac:dyDescent="0.2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99"/>
      <c r="AF135" s="99"/>
      <c r="AG135" s="57"/>
      <c r="AH135" s="57"/>
      <c r="AI135" s="51"/>
      <c r="AP135" s="270"/>
    </row>
    <row r="136" spans="2:42" ht="14.25" customHeight="1" x14ac:dyDescent="0.2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99"/>
      <c r="AF136" s="99"/>
      <c r="AG136" s="57"/>
      <c r="AH136" s="57"/>
      <c r="AI136" s="51"/>
      <c r="AP136" s="270"/>
    </row>
    <row r="137" spans="2:42" ht="14.25" customHeight="1" x14ac:dyDescent="0.2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99"/>
      <c r="AF137" s="99"/>
      <c r="AG137" s="57"/>
      <c r="AH137" s="57"/>
      <c r="AI137" s="51"/>
      <c r="AP137" s="270"/>
    </row>
    <row r="138" spans="2:42" ht="14.25" customHeight="1" x14ac:dyDescent="0.2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99"/>
      <c r="AF138" s="99"/>
      <c r="AG138" s="57"/>
      <c r="AH138" s="57"/>
      <c r="AI138" s="51"/>
      <c r="AP138" s="270"/>
    </row>
    <row r="139" spans="2:42" ht="14.25" customHeight="1" x14ac:dyDescent="0.2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99"/>
      <c r="AF139" s="99"/>
      <c r="AG139" s="57"/>
      <c r="AH139" s="57"/>
      <c r="AI139" s="51"/>
      <c r="AP139" s="270"/>
    </row>
    <row r="140" spans="2:42" ht="14.25" customHeight="1" x14ac:dyDescent="0.2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99"/>
      <c r="AF140" s="99"/>
      <c r="AG140" s="57"/>
      <c r="AH140" s="57"/>
      <c r="AI140" s="51"/>
      <c r="AP140" s="270"/>
    </row>
    <row r="141" spans="2:42" ht="14.25" customHeight="1" x14ac:dyDescent="0.2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99"/>
      <c r="AF141" s="99"/>
      <c r="AG141" s="57"/>
      <c r="AH141" s="57"/>
      <c r="AI141" s="51"/>
      <c r="AP141" s="270"/>
    </row>
    <row r="142" spans="2:42" ht="14.25" customHeight="1" x14ac:dyDescent="0.2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99"/>
      <c r="AF142" s="99"/>
      <c r="AG142" s="57"/>
      <c r="AH142" s="57"/>
      <c r="AI142" s="51"/>
      <c r="AP142" s="270"/>
    </row>
    <row r="143" spans="2:42" ht="14.25" customHeight="1" x14ac:dyDescent="0.2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99"/>
      <c r="AF143" s="99"/>
      <c r="AG143" s="57"/>
      <c r="AH143" s="57"/>
      <c r="AI143" s="51"/>
      <c r="AP143" s="270"/>
    </row>
    <row r="144" spans="2:42" ht="14.25" customHeight="1" x14ac:dyDescent="0.2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99"/>
      <c r="AF144" s="99"/>
      <c r="AG144" s="57"/>
      <c r="AH144" s="57"/>
      <c r="AI144" s="51"/>
      <c r="AP144" s="270"/>
    </row>
    <row r="145" spans="2:42" ht="14.25" customHeight="1" x14ac:dyDescent="0.2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99"/>
      <c r="AF145" s="99"/>
      <c r="AG145" s="57"/>
      <c r="AH145" s="57"/>
      <c r="AI145" s="51"/>
      <c r="AP145" s="270"/>
    </row>
    <row r="146" spans="2:42" ht="14.25" customHeight="1" x14ac:dyDescent="0.2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99"/>
      <c r="AF146" s="99"/>
      <c r="AG146" s="57"/>
      <c r="AH146" s="57"/>
      <c r="AI146" s="51"/>
      <c r="AP146" s="270"/>
    </row>
    <row r="147" spans="2:42" ht="14.25" customHeight="1" x14ac:dyDescent="0.2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99"/>
      <c r="AF147" s="99"/>
      <c r="AG147" s="57"/>
      <c r="AH147" s="57"/>
      <c r="AI147" s="51"/>
      <c r="AP147" s="270"/>
    </row>
    <row r="148" spans="2:42" ht="14.25" customHeight="1" x14ac:dyDescent="0.2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99"/>
      <c r="AF148" s="99"/>
      <c r="AG148" s="57"/>
      <c r="AH148" s="57"/>
      <c r="AI148" s="51"/>
      <c r="AP148" s="270"/>
    </row>
    <row r="149" spans="2:42" ht="14.25" customHeight="1" x14ac:dyDescent="0.2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99"/>
      <c r="AF149" s="99"/>
      <c r="AG149" s="57"/>
      <c r="AH149" s="57"/>
      <c r="AI149" s="51"/>
      <c r="AP149" s="270"/>
    </row>
    <row r="150" spans="2:42" ht="14.25" customHeight="1" x14ac:dyDescent="0.2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99"/>
      <c r="AF150" s="99"/>
      <c r="AG150" s="57"/>
      <c r="AH150" s="57"/>
      <c r="AI150" s="51"/>
      <c r="AP150" s="270"/>
    </row>
    <row r="151" spans="2:42" ht="14.25" customHeight="1" x14ac:dyDescent="0.2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99"/>
      <c r="AF151" s="99"/>
      <c r="AG151" s="57"/>
      <c r="AH151" s="57"/>
      <c r="AI151" s="51"/>
      <c r="AP151" s="270"/>
    </row>
    <row r="152" spans="2:42" ht="14.25" customHeight="1" x14ac:dyDescent="0.2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99"/>
      <c r="AF152" s="99"/>
      <c r="AG152" s="57"/>
      <c r="AH152" s="57"/>
      <c r="AI152" s="51"/>
      <c r="AP152" s="270"/>
    </row>
    <row r="153" spans="2:42" ht="14.25" customHeight="1" x14ac:dyDescent="0.2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99"/>
      <c r="AF153" s="99"/>
      <c r="AG153" s="57"/>
      <c r="AH153" s="57"/>
      <c r="AI153" s="51"/>
      <c r="AP153" s="270"/>
    </row>
    <row r="154" spans="2:42" ht="14.25" customHeight="1" x14ac:dyDescent="0.2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99"/>
      <c r="AF154" s="99"/>
      <c r="AG154" s="57"/>
      <c r="AH154" s="57"/>
      <c r="AI154" s="51"/>
      <c r="AP154" s="270"/>
    </row>
    <row r="155" spans="2:42" ht="14.25" customHeight="1" x14ac:dyDescent="0.2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99"/>
      <c r="AF155" s="99"/>
      <c r="AG155" s="57"/>
      <c r="AH155" s="57"/>
      <c r="AI155" s="51"/>
      <c r="AP155" s="270"/>
    </row>
    <row r="156" spans="2:42" ht="14.25" customHeight="1" x14ac:dyDescent="0.2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99"/>
      <c r="AF156" s="99"/>
      <c r="AG156" s="57"/>
      <c r="AH156" s="57"/>
      <c r="AI156" s="51"/>
      <c r="AP156" s="270"/>
    </row>
    <row r="157" spans="2:42" ht="14.25" customHeight="1" x14ac:dyDescent="0.2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99"/>
      <c r="AF157" s="99"/>
      <c r="AG157" s="57"/>
      <c r="AH157" s="57"/>
      <c r="AI157" s="51"/>
      <c r="AP157" s="270"/>
    </row>
    <row r="158" spans="2:42" ht="14.25" customHeight="1" x14ac:dyDescent="0.2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99"/>
      <c r="AF158" s="99"/>
      <c r="AG158" s="57"/>
      <c r="AH158" s="57"/>
      <c r="AI158" s="51"/>
      <c r="AP158" s="270"/>
    </row>
    <row r="159" spans="2:42" ht="14.25" customHeight="1" x14ac:dyDescent="0.2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99"/>
      <c r="AF159" s="99"/>
      <c r="AG159" s="57"/>
      <c r="AH159" s="57"/>
      <c r="AI159" s="51"/>
      <c r="AP159" s="270"/>
    </row>
    <row r="160" spans="2:42" ht="14.25" customHeight="1" x14ac:dyDescent="0.2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99"/>
      <c r="AF160" s="99"/>
      <c r="AG160" s="57"/>
      <c r="AH160" s="57"/>
      <c r="AI160" s="51"/>
      <c r="AP160" s="270"/>
    </row>
    <row r="161" spans="2:42" ht="14.25" customHeight="1" x14ac:dyDescent="0.2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99"/>
      <c r="AF161" s="99"/>
      <c r="AG161" s="57"/>
      <c r="AH161" s="57"/>
      <c r="AI161" s="51"/>
      <c r="AP161" s="270"/>
    </row>
    <row r="162" spans="2:42" ht="14.25" customHeight="1" x14ac:dyDescent="0.2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99"/>
      <c r="AF162" s="99"/>
      <c r="AG162" s="57"/>
      <c r="AH162" s="57"/>
      <c r="AI162" s="51"/>
      <c r="AP162" s="270"/>
    </row>
    <row r="163" spans="2:42" ht="14.25" customHeight="1" x14ac:dyDescent="0.2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99"/>
      <c r="AF163" s="99"/>
      <c r="AG163" s="57"/>
      <c r="AH163" s="57"/>
      <c r="AI163" s="51"/>
      <c r="AP163" s="270"/>
    </row>
    <row r="164" spans="2:42" ht="14.25" customHeight="1" x14ac:dyDescent="0.2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99"/>
      <c r="AF164" s="99"/>
      <c r="AG164" s="57"/>
      <c r="AH164" s="57"/>
      <c r="AI164" s="51"/>
      <c r="AP164" s="270"/>
    </row>
    <row r="165" spans="2:42" ht="14.25" customHeight="1" x14ac:dyDescent="0.2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99"/>
      <c r="AF165" s="99"/>
      <c r="AG165" s="57"/>
      <c r="AH165" s="57"/>
      <c r="AI165" s="51"/>
      <c r="AP165" s="270"/>
    </row>
    <row r="166" spans="2:42" ht="14.25" customHeight="1" x14ac:dyDescent="0.2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99"/>
      <c r="AF166" s="99"/>
      <c r="AG166" s="57"/>
      <c r="AH166" s="57"/>
      <c r="AI166" s="51"/>
      <c r="AP166" s="270"/>
    </row>
    <row r="167" spans="2:42" ht="14.25" customHeight="1" x14ac:dyDescent="0.2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99"/>
      <c r="AF167" s="99"/>
      <c r="AG167" s="57"/>
      <c r="AH167" s="57"/>
      <c r="AI167" s="51"/>
      <c r="AP167" s="270"/>
    </row>
    <row r="168" spans="2:42" ht="14.25" customHeight="1" x14ac:dyDescent="0.2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99"/>
      <c r="AF168" s="99"/>
      <c r="AG168" s="57"/>
      <c r="AH168" s="57"/>
      <c r="AI168" s="51"/>
      <c r="AP168" s="270"/>
    </row>
    <row r="169" spans="2:42" ht="14.25" customHeight="1" x14ac:dyDescent="0.2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99"/>
      <c r="AF169" s="99"/>
      <c r="AG169" s="57"/>
      <c r="AH169" s="57"/>
      <c r="AI169" s="51"/>
      <c r="AP169" s="270"/>
    </row>
    <row r="170" spans="2:42" ht="14.25" customHeight="1" x14ac:dyDescent="0.2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99"/>
      <c r="AF170" s="99"/>
      <c r="AG170" s="57"/>
      <c r="AH170" s="57"/>
      <c r="AI170" s="51"/>
      <c r="AP170" s="270"/>
    </row>
    <row r="171" spans="2:42" ht="14.25" customHeight="1" x14ac:dyDescent="0.2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99"/>
      <c r="AF171" s="99"/>
      <c r="AG171" s="57"/>
      <c r="AH171" s="57"/>
      <c r="AI171" s="51"/>
      <c r="AP171" s="270"/>
    </row>
    <row r="172" spans="2:42" ht="14.25" customHeight="1" x14ac:dyDescent="0.2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99"/>
      <c r="AF172" s="99"/>
      <c r="AG172" s="57"/>
      <c r="AH172" s="57"/>
      <c r="AI172" s="51"/>
      <c r="AP172" s="270"/>
    </row>
    <row r="173" spans="2:42" ht="14.25" customHeight="1" x14ac:dyDescent="0.2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99"/>
      <c r="AF173" s="99"/>
      <c r="AG173" s="57"/>
      <c r="AH173" s="57"/>
      <c r="AI173" s="51"/>
      <c r="AP173" s="270"/>
    </row>
    <row r="174" spans="2:42" ht="14.25" customHeight="1" x14ac:dyDescent="0.2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99"/>
      <c r="AF174" s="99"/>
      <c r="AG174" s="57"/>
      <c r="AH174" s="57"/>
      <c r="AI174" s="51"/>
      <c r="AP174" s="270"/>
    </row>
    <row r="175" spans="2:42" ht="14.25" customHeight="1" x14ac:dyDescent="0.2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99"/>
      <c r="AF175" s="99"/>
      <c r="AG175" s="57"/>
      <c r="AH175" s="57"/>
      <c r="AI175" s="51"/>
      <c r="AP175" s="270"/>
    </row>
    <row r="176" spans="2:42" ht="14.25" customHeight="1" x14ac:dyDescent="0.2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99"/>
      <c r="AF176" s="99"/>
      <c r="AG176" s="57"/>
      <c r="AH176" s="57"/>
      <c r="AI176" s="51"/>
      <c r="AP176" s="270"/>
    </row>
    <row r="177" spans="2:42" ht="14.25" customHeight="1" x14ac:dyDescent="0.2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99"/>
      <c r="AF177" s="99"/>
      <c r="AG177" s="57"/>
      <c r="AH177" s="57"/>
      <c r="AI177" s="51"/>
      <c r="AP177" s="270"/>
    </row>
    <row r="178" spans="2:42" ht="14.25" customHeight="1" x14ac:dyDescent="0.2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99"/>
      <c r="AF178" s="99"/>
      <c r="AG178" s="57"/>
      <c r="AH178" s="57"/>
      <c r="AI178" s="51"/>
      <c r="AP178" s="270"/>
    </row>
    <row r="179" spans="2:42" ht="14.25" customHeight="1" x14ac:dyDescent="0.2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99"/>
      <c r="AF179" s="99"/>
      <c r="AG179" s="57"/>
      <c r="AH179" s="57"/>
      <c r="AI179" s="51"/>
      <c r="AP179" s="270"/>
    </row>
    <row r="180" spans="2:42" ht="14.25" customHeight="1" x14ac:dyDescent="0.2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99"/>
      <c r="AF180" s="99"/>
      <c r="AG180" s="57"/>
      <c r="AH180" s="57"/>
      <c r="AI180" s="51"/>
      <c r="AP180" s="270"/>
    </row>
    <row r="181" spans="2:42" ht="14.25" customHeight="1" x14ac:dyDescent="0.2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99"/>
      <c r="AF181" s="99"/>
      <c r="AG181" s="57"/>
      <c r="AH181" s="57"/>
      <c r="AI181" s="51"/>
      <c r="AP181" s="270"/>
    </row>
    <row r="182" spans="2:42" ht="14.25" customHeight="1" x14ac:dyDescent="0.2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99"/>
      <c r="AF182" s="99"/>
      <c r="AG182" s="57"/>
      <c r="AH182" s="57"/>
      <c r="AI182" s="51"/>
      <c r="AP182" s="270"/>
    </row>
    <row r="183" spans="2:42" ht="14.25" customHeight="1" x14ac:dyDescent="0.2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99"/>
      <c r="AF183" s="99"/>
      <c r="AG183" s="57"/>
      <c r="AH183" s="57"/>
      <c r="AI183" s="51"/>
      <c r="AP183" s="270"/>
    </row>
    <row r="184" spans="2:42" ht="14.25" customHeight="1" x14ac:dyDescent="0.2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99"/>
      <c r="AF184" s="99"/>
      <c r="AG184" s="57"/>
      <c r="AH184" s="57"/>
      <c r="AI184" s="51"/>
      <c r="AP184" s="270"/>
    </row>
    <row r="185" spans="2:42" ht="14.25" customHeight="1" x14ac:dyDescent="0.2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99"/>
      <c r="AF185" s="99"/>
      <c r="AG185" s="57"/>
      <c r="AH185" s="57"/>
      <c r="AI185" s="51"/>
      <c r="AP185" s="270"/>
    </row>
    <row r="186" spans="2:42" ht="14.25" customHeight="1" x14ac:dyDescent="0.2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99"/>
      <c r="AF186" s="99"/>
      <c r="AG186" s="57"/>
      <c r="AH186" s="57"/>
      <c r="AI186" s="51"/>
      <c r="AP186" s="270"/>
    </row>
    <row r="187" spans="2:42" ht="14.25" customHeight="1" x14ac:dyDescent="0.2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99"/>
      <c r="AF187" s="99"/>
      <c r="AG187" s="57"/>
      <c r="AH187" s="57"/>
      <c r="AI187" s="51"/>
      <c r="AP187" s="270"/>
    </row>
    <row r="188" spans="2:42" ht="14.25" customHeight="1" x14ac:dyDescent="0.2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99"/>
      <c r="AF188" s="99"/>
      <c r="AG188" s="57"/>
      <c r="AH188" s="57"/>
      <c r="AI188" s="51"/>
      <c r="AP188" s="270"/>
    </row>
    <row r="189" spans="2:42" ht="14.25" customHeight="1" x14ac:dyDescent="0.2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99"/>
      <c r="AF189" s="99"/>
      <c r="AG189" s="57"/>
      <c r="AH189" s="57"/>
      <c r="AI189" s="51"/>
      <c r="AP189" s="270"/>
    </row>
    <row r="190" spans="2:42" ht="14.25" customHeight="1" x14ac:dyDescent="0.2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99"/>
      <c r="AF190" s="99"/>
      <c r="AG190" s="57"/>
      <c r="AH190" s="57"/>
      <c r="AI190" s="51"/>
      <c r="AP190" s="270"/>
    </row>
    <row r="191" spans="2:42" ht="14.25" customHeight="1" x14ac:dyDescent="0.2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99"/>
      <c r="AF191" s="99"/>
      <c r="AG191" s="57"/>
      <c r="AH191" s="57"/>
      <c r="AI191" s="51"/>
      <c r="AP191" s="270"/>
    </row>
    <row r="192" spans="2:42" ht="14.25" customHeight="1" x14ac:dyDescent="0.2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99"/>
      <c r="AF192" s="99"/>
      <c r="AG192" s="57"/>
      <c r="AH192" s="57"/>
      <c r="AI192" s="51"/>
      <c r="AP192" s="270"/>
    </row>
    <row r="193" spans="2:42" ht="14.25" customHeight="1" x14ac:dyDescent="0.2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99"/>
      <c r="AF193" s="99"/>
      <c r="AG193" s="57"/>
      <c r="AH193" s="57"/>
      <c r="AI193" s="51"/>
      <c r="AP193" s="270"/>
    </row>
    <row r="194" spans="2:42" ht="14.25" customHeight="1" x14ac:dyDescent="0.2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99"/>
      <c r="AF194" s="99"/>
      <c r="AG194" s="57"/>
      <c r="AH194" s="57"/>
      <c r="AI194" s="51"/>
      <c r="AP194" s="270"/>
    </row>
    <row r="195" spans="2:42" ht="14.25" customHeight="1" x14ac:dyDescent="0.2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99"/>
      <c r="AF195" s="99"/>
      <c r="AG195" s="57"/>
      <c r="AH195" s="57"/>
      <c r="AI195" s="51"/>
      <c r="AP195" s="270"/>
    </row>
    <row r="196" spans="2:42" ht="14.25" customHeight="1" x14ac:dyDescent="0.2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99"/>
      <c r="AF196" s="99"/>
      <c r="AG196" s="57"/>
      <c r="AH196" s="57"/>
      <c r="AI196" s="51"/>
      <c r="AP196" s="270"/>
    </row>
    <row r="197" spans="2:42" x14ac:dyDescent="0.2">
      <c r="Q197" s="49"/>
      <c r="R197" s="49"/>
      <c r="S197" s="49"/>
    </row>
    <row r="198" spans="2:42" x14ac:dyDescent="0.2">
      <c r="Q198" s="49"/>
      <c r="R198" s="49"/>
      <c r="S198" s="49"/>
    </row>
    <row r="199" spans="2:42" x14ac:dyDescent="0.2">
      <c r="Q199" s="49"/>
      <c r="R199" s="49"/>
      <c r="S199" s="49"/>
    </row>
    <row r="200" spans="2:42" x14ac:dyDescent="0.2">
      <c r="Q200" s="49"/>
      <c r="R200" s="49"/>
      <c r="S200" s="49"/>
    </row>
    <row r="201" spans="2:42" x14ac:dyDescent="0.2">
      <c r="Q201" s="49"/>
      <c r="R201" s="49"/>
      <c r="S201" s="49"/>
    </row>
    <row r="202" spans="2:42" x14ac:dyDescent="0.2">
      <c r="Q202" s="49"/>
      <c r="R202" s="49"/>
      <c r="S202" s="49"/>
    </row>
    <row r="203" spans="2:42" x14ac:dyDescent="0.2">
      <c r="Q203" s="49"/>
      <c r="R203" s="49"/>
      <c r="S203" s="49"/>
    </row>
    <row r="204" spans="2:42" x14ac:dyDescent="0.2">
      <c r="Q204" s="49"/>
      <c r="R204" s="49"/>
      <c r="S204" s="49"/>
    </row>
    <row r="205" spans="2:42" x14ac:dyDescent="0.2">
      <c r="Q205" s="49"/>
      <c r="R205" s="49"/>
      <c r="S205" s="49"/>
    </row>
    <row r="206" spans="2:42" x14ac:dyDescent="0.2">
      <c r="Q206" s="49"/>
      <c r="R206" s="49"/>
      <c r="S206" s="49"/>
    </row>
    <row r="207" spans="2:42" x14ac:dyDescent="0.2">
      <c r="Q207" s="49"/>
      <c r="R207" s="49"/>
      <c r="S207" s="49"/>
    </row>
    <row r="208" spans="2:42" x14ac:dyDescent="0.2">
      <c r="Q208" s="49"/>
      <c r="R208" s="49"/>
      <c r="S208" s="49"/>
    </row>
    <row r="209" spans="17:19" x14ac:dyDescent="0.2">
      <c r="Q209" s="49"/>
      <c r="R209" s="49"/>
      <c r="S209" s="49"/>
    </row>
    <row r="210" spans="17:19" x14ac:dyDescent="0.2">
      <c r="Q210" s="49"/>
      <c r="R210" s="49"/>
      <c r="S210" s="49"/>
    </row>
    <row r="211" spans="17:19" x14ac:dyDescent="0.2">
      <c r="Q211" s="49"/>
      <c r="R211" s="49"/>
      <c r="S211" s="49"/>
    </row>
    <row r="212" spans="17:19" x14ac:dyDescent="0.2">
      <c r="Q212" s="49"/>
      <c r="R212" s="49"/>
      <c r="S212" s="49"/>
    </row>
    <row r="213" spans="17:19" x14ac:dyDescent="0.2">
      <c r="Q213" s="49"/>
      <c r="R213" s="49"/>
      <c r="S213" s="49"/>
    </row>
    <row r="214" spans="17:19" x14ac:dyDescent="0.2">
      <c r="Q214" s="49"/>
      <c r="R214" s="49"/>
      <c r="S214" s="49"/>
    </row>
    <row r="215" spans="17:19" x14ac:dyDescent="0.2">
      <c r="Q215" s="49"/>
      <c r="R215" s="49"/>
      <c r="S215" s="49"/>
    </row>
    <row r="216" spans="17:19" x14ac:dyDescent="0.2">
      <c r="Q216" s="49"/>
      <c r="R216" s="49"/>
      <c r="S216" s="49"/>
    </row>
    <row r="217" spans="17:19" x14ac:dyDescent="0.2">
      <c r="Q217" s="49"/>
      <c r="R217" s="49"/>
      <c r="S217" s="49"/>
    </row>
    <row r="218" spans="17:19" x14ac:dyDescent="0.2">
      <c r="Q218" s="49"/>
      <c r="R218" s="49"/>
      <c r="S218" s="49"/>
    </row>
    <row r="219" spans="17:19" x14ac:dyDescent="0.2">
      <c r="Q219" s="49"/>
      <c r="R219" s="49"/>
      <c r="S219" s="49"/>
    </row>
    <row r="220" spans="17:19" x14ac:dyDescent="0.2">
      <c r="Q220" s="49"/>
      <c r="R220" s="49"/>
      <c r="S220" s="49"/>
    </row>
    <row r="221" spans="17:19" x14ac:dyDescent="0.2">
      <c r="Q221" s="49"/>
      <c r="R221" s="49"/>
      <c r="S221" s="49"/>
    </row>
    <row r="222" spans="17:19" x14ac:dyDescent="0.2">
      <c r="Q222" s="49"/>
      <c r="R222" s="49"/>
      <c r="S222" s="49"/>
    </row>
    <row r="223" spans="17:19" x14ac:dyDescent="0.2">
      <c r="Q223" s="49"/>
      <c r="R223" s="49"/>
      <c r="S223" s="49"/>
    </row>
    <row r="224" spans="17:19" x14ac:dyDescent="0.2">
      <c r="Q224" s="49"/>
      <c r="R224" s="49"/>
      <c r="S224" s="49"/>
    </row>
    <row r="225" spans="17:19" x14ac:dyDescent="0.2">
      <c r="Q225" s="49"/>
      <c r="R225" s="49"/>
      <c r="S225" s="49"/>
    </row>
    <row r="226" spans="17:19" x14ac:dyDescent="0.2">
      <c r="Q226" s="49"/>
      <c r="R226" s="49"/>
      <c r="S226" s="49"/>
    </row>
    <row r="227" spans="17:19" x14ac:dyDescent="0.2">
      <c r="Q227" s="49"/>
      <c r="R227" s="49"/>
      <c r="S227" s="49"/>
    </row>
    <row r="228" spans="17:19" x14ac:dyDescent="0.2">
      <c r="Q228" s="49"/>
      <c r="R228" s="49"/>
      <c r="S228" s="49"/>
    </row>
    <row r="229" spans="17:19" x14ac:dyDescent="0.2">
      <c r="Q229" s="49"/>
      <c r="R229" s="49"/>
      <c r="S229" s="49"/>
    </row>
    <row r="230" spans="17:19" x14ac:dyDescent="0.2">
      <c r="Q230" s="49"/>
      <c r="R230" s="49"/>
      <c r="S230" s="49"/>
    </row>
    <row r="231" spans="17:19" x14ac:dyDescent="0.2">
      <c r="Q231" s="49"/>
      <c r="R231" s="49"/>
      <c r="S231" s="49"/>
    </row>
    <row r="232" spans="17:19" x14ac:dyDescent="0.2">
      <c r="Q232" s="49"/>
      <c r="R232" s="49"/>
      <c r="S232" s="49"/>
    </row>
    <row r="233" spans="17:19" x14ac:dyDescent="0.2">
      <c r="Q233" s="49"/>
      <c r="R233" s="49"/>
      <c r="S233" s="49"/>
    </row>
    <row r="234" spans="17:19" x14ac:dyDescent="0.2">
      <c r="Q234" s="49"/>
      <c r="R234" s="49"/>
      <c r="S234" s="49"/>
    </row>
    <row r="235" spans="17:19" x14ac:dyDescent="0.2">
      <c r="Q235" s="49"/>
      <c r="R235" s="49"/>
      <c r="S235" s="49"/>
    </row>
    <row r="236" spans="17:19" x14ac:dyDescent="0.2">
      <c r="Q236" s="49"/>
      <c r="R236" s="49"/>
      <c r="S236" s="49"/>
    </row>
    <row r="237" spans="17:19" x14ac:dyDescent="0.2">
      <c r="Q237" s="49"/>
      <c r="R237" s="49"/>
      <c r="S237" s="49"/>
    </row>
    <row r="238" spans="17:19" x14ac:dyDescent="0.2">
      <c r="Q238" s="49"/>
      <c r="R238" s="49"/>
      <c r="S238" s="49"/>
    </row>
    <row r="239" spans="17:19" x14ac:dyDescent="0.2">
      <c r="Q239" s="49"/>
      <c r="R239" s="49"/>
      <c r="S239" s="49"/>
    </row>
    <row r="240" spans="17:19" x14ac:dyDescent="0.2">
      <c r="Q240" s="49"/>
      <c r="R240" s="49"/>
      <c r="S240" s="49"/>
    </row>
    <row r="241" spans="17:19" x14ac:dyDescent="0.2">
      <c r="Q241" s="49"/>
      <c r="R241" s="49"/>
      <c r="S241" s="49"/>
    </row>
    <row r="242" spans="17:19" x14ac:dyDescent="0.2">
      <c r="Q242" s="49"/>
      <c r="R242" s="49"/>
      <c r="S242" s="49"/>
    </row>
    <row r="243" spans="17:19" x14ac:dyDescent="0.2">
      <c r="Q243" s="49"/>
      <c r="R243" s="49"/>
      <c r="S243" s="49"/>
    </row>
    <row r="244" spans="17:19" x14ac:dyDescent="0.2">
      <c r="Q244" s="49"/>
      <c r="R244" s="49"/>
      <c r="S244" s="49"/>
    </row>
    <row r="245" spans="17:19" x14ac:dyDescent="0.2">
      <c r="Q245" s="49"/>
      <c r="R245" s="49"/>
      <c r="S245" s="49"/>
    </row>
    <row r="246" spans="17:19" x14ac:dyDescent="0.2">
      <c r="Q246" s="49"/>
      <c r="R246" s="49"/>
      <c r="S246" s="49"/>
    </row>
    <row r="247" spans="17:19" x14ac:dyDescent="0.2">
      <c r="Q247" s="49"/>
      <c r="R247" s="49"/>
      <c r="S247" s="49"/>
    </row>
    <row r="248" spans="17:19" x14ac:dyDescent="0.2">
      <c r="Q248" s="49"/>
      <c r="R248" s="49"/>
      <c r="S248" s="49"/>
    </row>
    <row r="249" spans="17:19" x14ac:dyDescent="0.2">
      <c r="Q249" s="49"/>
      <c r="R249" s="49"/>
      <c r="S249" s="49"/>
    </row>
    <row r="250" spans="17:19" x14ac:dyDescent="0.2">
      <c r="Q250" s="49"/>
      <c r="R250" s="49"/>
      <c r="S250" s="49"/>
    </row>
    <row r="251" spans="17:19" x14ac:dyDescent="0.2">
      <c r="Q251" s="49"/>
      <c r="R251" s="49"/>
      <c r="S251" s="49"/>
    </row>
    <row r="252" spans="17:19" x14ac:dyDescent="0.2">
      <c r="Q252" s="49"/>
      <c r="R252" s="49"/>
      <c r="S252" s="49"/>
    </row>
    <row r="253" spans="17:19" x14ac:dyDescent="0.2">
      <c r="Q253" s="49"/>
      <c r="R253" s="49"/>
      <c r="S253" s="49"/>
    </row>
    <row r="254" spans="17:19" x14ac:dyDescent="0.2">
      <c r="Q254" s="49"/>
      <c r="R254" s="49"/>
      <c r="S254" s="49"/>
    </row>
    <row r="255" spans="17:19" x14ac:dyDescent="0.2">
      <c r="Q255" s="49"/>
      <c r="R255" s="49"/>
      <c r="S255" s="49"/>
    </row>
    <row r="256" spans="17:19" x14ac:dyDescent="0.2">
      <c r="Q256" s="49"/>
      <c r="R256" s="49"/>
      <c r="S256" s="49"/>
    </row>
    <row r="257" spans="17:19" x14ac:dyDescent="0.2">
      <c r="Q257" s="49"/>
      <c r="R257" s="49"/>
      <c r="S257" s="49"/>
    </row>
    <row r="258" spans="17:19" x14ac:dyDescent="0.2">
      <c r="Q258" s="49"/>
      <c r="R258" s="49"/>
      <c r="S258" s="49"/>
    </row>
    <row r="259" spans="17:19" x14ac:dyDescent="0.2">
      <c r="Q259" s="49"/>
      <c r="R259" s="49"/>
      <c r="S259" s="49"/>
    </row>
    <row r="260" spans="17:19" x14ac:dyDescent="0.2">
      <c r="Q260" s="49"/>
      <c r="R260" s="49"/>
      <c r="S260" s="49"/>
    </row>
    <row r="261" spans="17:19" x14ac:dyDescent="0.2">
      <c r="Q261" s="49"/>
      <c r="R261" s="49"/>
      <c r="S261" s="49"/>
    </row>
    <row r="262" spans="17:19" x14ac:dyDescent="0.2">
      <c r="Q262" s="49"/>
      <c r="R262" s="49"/>
      <c r="S262" s="49"/>
    </row>
    <row r="263" spans="17:19" x14ac:dyDescent="0.2">
      <c r="Q263" s="49"/>
      <c r="R263" s="49"/>
      <c r="S263" s="49"/>
    </row>
    <row r="264" spans="17:19" x14ac:dyDescent="0.2">
      <c r="Q264" s="49"/>
      <c r="R264" s="49"/>
      <c r="S264" s="49"/>
    </row>
    <row r="265" spans="17:19" x14ac:dyDescent="0.2">
      <c r="Q265" s="49"/>
      <c r="R265" s="49"/>
      <c r="S265" s="49"/>
    </row>
    <row r="266" spans="17:19" x14ac:dyDescent="0.2">
      <c r="Q266" s="49"/>
      <c r="R266" s="49"/>
      <c r="S266" s="49"/>
    </row>
    <row r="267" spans="17:19" x14ac:dyDescent="0.2">
      <c r="Q267" s="49"/>
      <c r="R267" s="49"/>
      <c r="S267" s="49"/>
    </row>
    <row r="268" spans="17:19" x14ac:dyDescent="0.2">
      <c r="Q268" s="49"/>
      <c r="R268" s="49"/>
      <c r="S268" s="49"/>
    </row>
    <row r="269" spans="17:19" x14ac:dyDescent="0.2">
      <c r="Q269" s="49"/>
      <c r="R269" s="49"/>
      <c r="S269" s="49"/>
    </row>
    <row r="270" spans="17:19" x14ac:dyDescent="0.2">
      <c r="Q270" s="49"/>
      <c r="R270" s="49"/>
      <c r="S270" s="49"/>
    </row>
    <row r="271" spans="17:19" x14ac:dyDescent="0.2">
      <c r="Q271" s="49"/>
      <c r="R271" s="49"/>
      <c r="S271" s="49"/>
    </row>
    <row r="272" spans="17:19" x14ac:dyDescent="0.2">
      <c r="Q272" s="49"/>
      <c r="R272" s="49"/>
      <c r="S272" s="49"/>
    </row>
    <row r="273" spans="17:19" x14ac:dyDescent="0.2">
      <c r="Q273" s="49"/>
      <c r="R273" s="49"/>
      <c r="S273" s="49"/>
    </row>
    <row r="274" spans="17:19" x14ac:dyDescent="0.2">
      <c r="Q274" s="49"/>
      <c r="R274" s="49"/>
      <c r="S274" s="49"/>
    </row>
    <row r="275" spans="17:19" x14ac:dyDescent="0.2">
      <c r="Q275" s="49"/>
      <c r="R275" s="49"/>
      <c r="S275" s="49"/>
    </row>
    <row r="276" spans="17:19" x14ac:dyDescent="0.2">
      <c r="Q276" s="49"/>
      <c r="R276" s="49"/>
      <c r="S276" s="49"/>
    </row>
    <row r="277" spans="17:19" x14ac:dyDescent="0.2">
      <c r="Q277" s="49"/>
      <c r="R277" s="49"/>
      <c r="S277" s="49"/>
    </row>
    <row r="278" spans="17:19" x14ac:dyDescent="0.2">
      <c r="Q278" s="49"/>
      <c r="R278" s="49"/>
      <c r="S278" s="49"/>
    </row>
    <row r="279" spans="17:19" x14ac:dyDescent="0.2">
      <c r="Q279" s="49"/>
      <c r="R279" s="49"/>
      <c r="S279" s="49"/>
    </row>
    <row r="280" spans="17:19" x14ac:dyDescent="0.2">
      <c r="Q280" s="49"/>
      <c r="R280" s="49"/>
      <c r="S280" s="49"/>
    </row>
    <row r="281" spans="17:19" x14ac:dyDescent="0.2">
      <c r="Q281" s="49"/>
      <c r="R281" s="49"/>
      <c r="S281" s="49"/>
    </row>
    <row r="282" spans="17:19" x14ac:dyDescent="0.2">
      <c r="Q282" s="49"/>
      <c r="R282" s="49"/>
      <c r="S282" s="49"/>
    </row>
    <row r="283" spans="17:19" x14ac:dyDescent="0.2">
      <c r="Q283" s="49"/>
      <c r="R283" s="49"/>
      <c r="S283" s="49"/>
    </row>
    <row r="284" spans="17:19" x14ac:dyDescent="0.2">
      <c r="Q284" s="49"/>
      <c r="R284" s="49"/>
      <c r="S284" s="49"/>
    </row>
    <row r="285" spans="17:19" x14ac:dyDescent="0.2">
      <c r="Q285" s="49"/>
      <c r="R285" s="49"/>
      <c r="S285" s="49"/>
    </row>
    <row r="286" spans="17:19" x14ac:dyDescent="0.2">
      <c r="Q286" s="49"/>
      <c r="R286" s="49"/>
      <c r="S286" s="49"/>
    </row>
    <row r="287" spans="17:19" x14ac:dyDescent="0.2">
      <c r="Q287" s="49"/>
      <c r="R287" s="49"/>
      <c r="S287" s="49"/>
    </row>
    <row r="288" spans="17:19" x14ac:dyDescent="0.2">
      <c r="Q288" s="49"/>
      <c r="R288" s="49"/>
      <c r="S288" s="49"/>
    </row>
    <row r="289" spans="17:19" x14ac:dyDescent="0.2">
      <c r="Q289" s="49"/>
      <c r="R289" s="49"/>
      <c r="S289" s="49"/>
    </row>
    <row r="290" spans="17:19" x14ac:dyDescent="0.2">
      <c r="Q290" s="49"/>
      <c r="R290" s="49"/>
      <c r="S290" s="49"/>
    </row>
    <row r="291" spans="17:19" x14ac:dyDescent="0.2">
      <c r="Q291" s="49"/>
      <c r="R291" s="49"/>
      <c r="S291" s="49"/>
    </row>
    <row r="292" spans="17:19" x14ac:dyDescent="0.2">
      <c r="Q292" s="49"/>
      <c r="R292" s="49"/>
      <c r="S292" s="49"/>
    </row>
    <row r="293" spans="17:19" x14ac:dyDescent="0.2">
      <c r="Q293" s="49"/>
      <c r="R293" s="49"/>
      <c r="S293" s="49"/>
    </row>
    <row r="294" spans="17:19" x14ac:dyDescent="0.2">
      <c r="Q294" s="49"/>
      <c r="R294" s="49"/>
      <c r="S294" s="49"/>
    </row>
    <row r="295" spans="17:19" x14ac:dyDescent="0.2">
      <c r="Q295" s="49"/>
      <c r="R295" s="49"/>
      <c r="S295" s="49"/>
    </row>
    <row r="296" spans="17:19" x14ac:dyDescent="0.2">
      <c r="Q296" s="49"/>
      <c r="R296" s="49"/>
      <c r="S296" s="49"/>
    </row>
    <row r="297" spans="17:19" x14ac:dyDescent="0.2">
      <c r="Q297" s="49"/>
      <c r="R297" s="49"/>
      <c r="S297" s="49"/>
    </row>
    <row r="298" spans="17:19" x14ac:dyDescent="0.2">
      <c r="Q298" s="49"/>
      <c r="R298" s="49"/>
      <c r="S298" s="49"/>
    </row>
    <row r="299" spans="17:19" x14ac:dyDescent="0.2">
      <c r="Q299" s="49"/>
      <c r="R299" s="49"/>
      <c r="S299" s="49"/>
    </row>
    <row r="300" spans="17:19" x14ac:dyDescent="0.2">
      <c r="Q300" s="49"/>
      <c r="R300" s="49"/>
      <c r="S300" s="49"/>
    </row>
    <row r="301" spans="17:19" x14ac:dyDescent="0.2">
      <c r="Q301" s="49"/>
      <c r="R301" s="49"/>
      <c r="S301" s="49"/>
    </row>
    <row r="302" spans="17:19" x14ac:dyDescent="0.2">
      <c r="Q302" s="49"/>
      <c r="R302" s="49"/>
      <c r="S302" s="49"/>
    </row>
    <row r="303" spans="17:19" x14ac:dyDescent="0.2">
      <c r="Q303" s="49"/>
      <c r="R303" s="49"/>
      <c r="S303" s="49"/>
    </row>
    <row r="304" spans="17:19" x14ac:dyDescent="0.2">
      <c r="Q304" s="49"/>
      <c r="R304" s="49"/>
      <c r="S304" s="49"/>
    </row>
    <row r="305" spans="17:19" x14ac:dyDescent="0.2">
      <c r="Q305" s="49"/>
      <c r="R305" s="49"/>
      <c r="S305" s="49"/>
    </row>
    <row r="306" spans="17:19" x14ac:dyDescent="0.2">
      <c r="Q306" s="49"/>
      <c r="R306" s="49"/>
      <c r="S306" s="49"/>
    </row>
    <row r="307" spans="17:19" x14ac:dyDescent="0.2">
      <c r="Q307" s="49"/>
      <c r="R307" s="49"/>
      <c r="S307" s="49"/>
    </row>
    <row r="308" spans="17:19" x14ac:dyDescent="0.2">
      <c r="Q308" s="49"/>
      <c r="R308" s="49"/>
      <c r="S308" s="49"/>
    </row>
    <row r="309" spans="17:19" x14ac:dyDescent="0.2">
      <c r="Q309" s="49"/>
      <c r="R309" s="49"/>
      <c r="S309" s="49"/>
    </row>
    <row r="310" spans="17:19" x14ac:dyDescent="0.2">
      <c r="Q310" s="49"/>
      <c r="R310" s="49"/>
      <c r="S310" s="49"/>
    </row>
    <row r="311" spans="17:19" x14ac:dyDescent="0.2">
      <c r="Q311" s="49"/>
      <c r="R311" s="49"/>
      <c r="S311" s="49"/>
    </row>
    <row r="312" spans="17:19" x14ac:dyDescent="0.2">
      <c r="Q312" s="49"/>
      <c r="R312" s="49"/>
      <c r="S312" s="49"/>
    </row>
    <row r="313" spans="17:19" x14ac:dyDescent="0.2">
      <c r="Q313" s="49"/>
      <c r="R313" s="49"/>
      <c r="S313" s="49"/>
    </row>
    <row r="314" spans="17:19" x14ac:dyDescent="0.2">
      <c r="Q314" s="49"/>
      <c r="R314" s="49"/>
      <c r="S314" s="49"/>
    </row>
    <row r="315" spans="17:19" x14ac:dyDescent="0.2">
      <c r="Q315" s="49"/>
      <c r="R315" s="49"/>
      <c r="S315" s="49"/>
    </row>
    <row r="316" spans="17:19" x14ac:dyDescent="0.2">
      <c r="Q316" s="49"/>
      <c r="R316" s="49"/>
      <c r="S316" s="49"/>
    </row>
    <row r="317" spans="17:19" x14ac:dyDescent="0.2">
      <c r="Q317" s="49"/>
      <c r="R317" s="49"/>
      <c r="S317" s="49"/>
    </row>
    <row r="318" spans="17:19" x14ac:dyDescent="0.2">
      <c r="Q318" s="49"/>
      <c r="R318" s="49"/>
      <c r="S318" s="49"/>
    </row>
    <row r="319" spans="17:19" x14ac:dyDescent="0.2">
      <c r="Q319" s="49"/>
      <c r="R319" s="49"/>
      <c r="S319" s="49"/>
    </row>
    <row r="320" spans="17:19" x14ac:dyDescent="0.2">
      <c r="Q320" s="49"/>
      <c r="R320" s="49"/>
      <c r="S320" s="49"/>
    </row>
    <row r="321" spans="17:19" x14ac:dyDescent="0.2">
      <c r="Q321" s="49"/>
      <c r="R321" s="49"/>
      <c r="S321" s="49"/>
    </row>
    <row r="322" spans="17:19" x14ac:dyDescent="0.2">
      <c r="Q322" s="49"/>
      <c r="R322" s="49"/>
      <c r="S322" s="49"/>
    </row>
    <row r="323" spans="17:19" x14ac:dyDescent="0.2">
      <c r="Q323" s="49"/>
      <c r="R323" s="49"/>
      <c r="S323" s="49"/>
    </row>
    <row r="324" spans="17:19" x14ac:dyDescent="0.2">
      <c r="Q324" s="49"/>
      <c r="R324" s="49"/>
      <c r="S324" s="49"/>
    </row>
    <row r="325" spans="17:19" x14ac:dyDescent="0.2">
      <c r="Q325" s="49"/>
      <c r="R325" s="49"/>
      <c r="S325" s="49"/>
    </row>
    <row r="326" spans="17:19" x14ac:dyDescent="0.2">
      <c r="Q326" s="49"/>
      <c r="R326" s="49"/>
      <c r="S326" s="49"/>
    </row>
    <row r="327" spans="17:19" x14ac:dyDescent="0.2">
      <c r="Q327" s="49"/>
      <c r="R327" s="49"/>
      <c r="S327" s="49"/>
    </row>
    <row r="328" spans="17:19" x14ac:dyDescent="0.2">
      <c r="Q328" s="49"/>
      <c r="R328" s="49"/>
      <c r="S328" s="49"/>
    </row>
    <row r="329" spans="17:19" x14ac:dyDescent="0.2">
      <c r="Q329" s="49"/>
      <c r="R329" s="49"/>
      <c r="S329" s="49"/>
    </row>
    <row r="330" spans="17:19" x14ac:dyDescent="0.2">
      <c r="Q330" s="49"/>
      <c r="R330" s="49"/>
      <c r="S330" s="49"/>
    </row>
    <row r="331" spans="17:19" x14ac:dyDescent="0.2">
      <c r="Q331" s="49"/>
      <c r="R331" s="49"/>
      <c r="S331" s="49"/>
    </row>
    <row r="332" spans="17:19" x14ac:dyDescent="0.2">
      <c r="Q332" s="49"/>
      <c r="R332" s="49"/>
      <c r="S332" s="49"/>
    </row>
    <row r="333" spans="17:19" x14ac:dyDescent="0.2">
      <c r="Q333" s="49"/>
      <c r="R333" s="49"/>
      <c r="S333" s="49"/>
    </row>
    <row r="334" spans="17:19" x14ac:dyDescent="0.2">
      <c r="Q334" s="49"/>
      <c r="R334" s="49"/>
      <c r="S334" s="49"/>
    </row>
    <row r="335" spans="17:19" x14ac:dyDescent="0.2">
      <c r="Q335" s="49"/>
      <c r="R335" s="49"/>
      <c r="S335" s="49"/>
    </row>
    <row r="336" spans="17:19" x14ac:dyDescent="0.2">
      <c r="Q336" s="49"/>
      <c r="R336" s="49"/>
      <c r="S336" s="49"/>
    </row>
    <row r="337" spans="17:19" x14ac:dyDescent="0.2">
      <c r="Q337" s="49"/>
      <c r="R337" s="49"/>
      <c r="S337" s="49"/>
    </row>
    <row r="338" spans="17:19" x14ac:dyDescent="0.2">
      <c r="Q338" s="49"/>
      <c r="R338" s="49"/>
      <c r="S338" s="49"/>
    </row>
    <row r="339" spans="17:19" x14ac:dyDescent="0.2">
      <c r="Q339" s="49"/>
      <c r="R339" s="49"/>
      <c r="S339" s="49"/>
    </row>
    <row r="340" spans="17:19" x14ac:dyDescent="0.2">
      <c r="Q340" s="49"/>
      <c r="R340" s="49"/>
      <c r="S340" s="49"/>
    </row>
    <row r="341" spans="17:19" x14ac:dyDescent="0.2">
      <c r="Q341" s="49"/>
      <c r="R341" s="49"/>
      <c r="S341" s="49"/>
    </row>
    <row r="342" spans="17:19" x14ac:dyDescent="0.2">
      <c r="Q342" s="49"/>
      <c r="R342" s="49"/>
      <c r="S342" s="49"/>
    </row>
    <row r="343" spans="17:19" x14ac:dyDescent="0.2">
      <c r="Q343" s="49"/>
      <c r="R343" s="49"/>
      <c r="S343" s="49"/>
    </row>
    <row r="344" spans="17:19" x14ac:dyDescent="0.2">
      <c r="Q344" s="49"/>
      <c r="R344" s="49"/>
      <c r="S344" s="49"/>
    </row>
    <row r="345" spans="17:19" x14ac:dyDescent="0.2">
      <c r="Q345" s="49"/>
      <c r="R345" s="49"/>
      <c r="S345" s="49"/>
    </row>
    <row r="346" spans="17:19" x14ac:dyDescent="0.2">
      <c r="Q346" s="49"/>
      <c r="R346" s="49"/>
      <c r="S346" s="49"/>
    </row>
    <row r="347" spans="17:19" x14ac:dyDescent="0.2">
      <c r="Q347" s="49"/>
      <c r="R347" s="49"/>
      <c r="S347" s="49"/>
    </row>
    <row r="348" spans="17:19" x14ac:dyDescent="0.2">
      <c r="Q348" s="49"/>
      <c r="R348" s="49"/>
      <c r="S348" s="49"/>
    </row>
    <row r="349" spans="17:19" x14ac:dyDescent="0.2">
      <c r="Q349" s="49"/>
      <c r="R349" s="49"/>
      <c r="S349" s="49"/>
    </row>
    <row r="350" spans="17:19" x14ac:dyDescent="0.2">
      <c r="Q350" s="49"/>
      <c r="R350" s="49"/>
      <c r="S350" s="49"/>
    </row>
    <row r="351" spans="17:19" x14ac:dyDescent="0.2">
      <c r="Q351" s="49"/>
      <c r="R351" s="49"/>
      <c r="S351" s="49"/>
    </row>
    <row r="352" spans="17:19" x14ac:dyDescent="0.2">
      <c r="Q352" s="49"/>
      <c r="R352" s="49"/>
      <c r="S352" s="49"/>
    </row>
    <row r="353" spans="17:19" x14ac:dyDescent="0.2">
      <c r="Q353" s="49"/>
      <c r="R353" s="49"/>
      <c r="S353" s="49"/>
    </row>
    <row r="354" spans="17:19" x14ac:dyDescent="0.2">
      <c r="Q354" s="49"/>
      <c r="R354" s="49"/>
      <c r="S354" s="49"/>
    </row>
    <row r="355" spans="17:19" x14ac:dyDescent="0.2">
      <c r="Q355" s="49"/>
      <c r="R355" s="49"/>
      <c r="S355" s="49"/>
    </row>
    <row r="356" spans="17:19" x14ac:dyDescent="0.2">
      <c r="Q356" s="49"/>
      <c r="R356" s="49"/>
      <c r="S356" s="49"/>
    </row>
    <row r="357" spans="17:19" x14ac:dyDescent="0.2">
      <c r="Q357" s="49"/>
      <c r="R357" s="49"/>
      <c r="S357" s="49"/>
    </row>
    <row r="358" spans="17:19" x14ac:dyDescent="0.2">
      <c r="Q358" s="49"/>
      <c r="R358" s="49"/>
      <c r="S358" s="49"/>
    </row>
    <row r="359" spans="17:19" x14ac:dyDescent="0.2">
      <c r="Q359" s="49"/>
      <c r="R359" s="49"/>
      <c r="S359" s="49"/>
    </row>
    <row r="360" spans="17:19" x14ac:dyDescent="0.2">
      <c r="Q360" s="49"/>
      <c r="R360" s="49"/>
      <c r="S360" s="49"/>
    </row>
    <row r="361" spans="17:19" x14ac:dyDescent="0.2">
      <c r="Q361" s="49"/>
      <c r="R361" s="49"/>
      <c r="S361" s="49"/>
    </row>
    <row r="362" spans="17:19" x14ac:dyDescent="0.2">
      <c r="Q362" s="49"/>
      <c r="R362" s="49"/>
      <c r="S362" s="49"/>
    </row>
    <row r="363" spans="17:19" x14ac:dyDescent="0.2">
      <c r="Q363" s="49"/>
      <c r="R363" s="49"/>
      <c r="S363" s="49"/>
    </row>
    <row r="364" spans="17:19" x14ac:dyDescent="0.2">
      <c r="Q364" s="49"/>
      <c r="R364" s="49"/>
      <c r="S364" s="49"/>
    </row>
    <row r="365" spans="17:19" x14ac:dyDescent="0.2">
      <c r="Q365" s="49"/>
      <c r="R365" s="49"/>
      <c r="S365" s="49"/>
    </row>
    <row r="366" spans="17:19" x14ac:dyDescent="0.2">
      <c r="Q366" s="49"/>
      <c r="R366" s="49"/>
      <c r="S366" s="49"/>
    </row>
    <row r="367" spans="17:19" x14ac:dyDescent="0.2">
      <c r="Q367" s="49"/>
      <c r="R367" s="49"/>
      <c r="S367" s="49"/>
    </row>
    <row r="368" spans="17:19" x14ac:dyDescent="0.2">
      <c r="Q368" s="49"/>
      <c r="R368" s="49"/>
      <c r="S368" s="49"/>
    </row>
    <row r="369" spans="17:19" x14ac:dyDescent="0.2">
      <c r="Q369" s="49"/>
      <c r="R369" s="49"/>
      <c r="S369" s="49"/>
    </row>
    <row r="370" spans="17:19" x14ac:dyDescent="0.2">
      <c r="Q370" s="49"/>
      <c r="R370" s="49"/>
      <c r="S370" s="49"/>
    </row>
    <row r="371" spans="17:19" x14ac:dyDescent="0.2">
      <c r="Q371" s="49"/>
      <c r="R371" s="49"/>
      <c r="S371" s="49"/>
    </row>
    <row r="372" spans="17:19" x14ac:dyDescent="0.2">
      <c r="Q372" s="49"/>
      <c r="R372" s="49"/>
      <c r="S372" s="49"/>
    </row>
    <row r="373" spans="17:19" x14ac:dyDescent="0.2">
      <c r="Q373" s="49"/>
      <c r="R373" s="49"/>
      <c r="S373" s="49"/>
    </row>
    <row r="374" spans="17:19" x14ac:dyDescent="0.2">
      <c r="Q374" s="49"/>
      <c r="R374" s="49"/>
      <c r="S374" s="49"/>
    </row>
    <row r="375" spans="17:19" x14ac:dyDescent="0.2">
      <c r="Q375" s="49"/>
      <c r="R375" s="49"/>
      <c r="S375" s="49"/>
    </row>
    <row r="376" spans="17:19" x14ac:dyDescent="0.2">
      <c r="Q376" s="49"/>
      <c r="R376" s="49"/>
      <c r="S376" s="49"/>
    </row>
    <row r="377" spans="17:19" x14ac:dyDescent="0.2">
      <c r="Q377" s="49"/>
      <c r="R377" s="49"/>
      <c r="S377" s="49"/>
    </row>
    <row r="378" spans="17:19" x14ac:dyDescent="0.2">
      <c r="Q378" s="49"/>
      <c r="R378" s="49"/>
      <c r="S378" s="49"/>
    </row>
    <row r="379" spans="17:19" x14ac:dyDescent="0.2">
      <c r="Q379" s="49"/>
      <c r="R379" s="49"/>
      <c r="S379" s="49"/>
    </row>
    <row r="380" spans="17:19" x14ac:dyDescent="0.2">
      <c r="Q380" s="49"/>
      <c r="R380" s="49"/>
      <c r="S380" s="49"/>
    </row>
    <row r="381" spans="17:19" x14ac:dyDescent="0.2">
      <c r="Q381" s="49"/>
      <c r="R381" s="49"/>
      <c r="S381" s="49"/>
    </row>
    <row r="382" spans="17:19" x14ac:dyDescent="0.2">
      <c r="Q382" s="49"/>
      <c r="R382" s="49"/>
      <c r="S382" s="49"/>
    </row>
    <row r="383" spans="17:19" x14ac:dyDescent="0.2">
      <c r="Q383" s="49"/>
      <c r="R383" s="49"/>
      <c r="S383" s="49"/>
    </row>
    <row r="384" spans="17:19" x14ac:dyDescent="0.2">
      <c r="Q384" s="49"/>
      <c r="R384" s="49"/>
      <c r="S384" s="49"/>
    </row>
    <row r="385" spans="17:19" x14ac:dyDescent="0.2">
      <c r="Q385" s="49"/>
      <c r="R385" s="49"/>
      <c r="S385" s="49"/>
    </row>
    <row r="386" spans="17:19" x14ac:dyDescent="0.2">
      <c r="Q386" s="49"/>
      <c r="R386" s="49"/>
      <c r="S386" s="49"/>
    </row>
    <row r="387" spans="17:19" x14ac:dyDescent="0.2">
      <c r="Q387" s="49"/>
      <c r="R387" s="49"/>
      <c r="S387" s="49"/>
    </row>
    <row r="388" spans="17:19" x14ac:dyDescent="0.2">
      <c r="Q388" s="49"/>
      <c r="R388" s="49"/>
      <c r="S388" s="49"/>
    </row>
    <row r="389" spans="17:19" x14ac:dyDescent="0.2">
      <c r="Q389" s="49"/>
      <c r="R389" s="49"/>
      <c r="S389" s="49"/>
    </row>
    <row r="390" spans="17:19" x14ac:dyDescent="0.2">
      <c r="Q390" s="49"/>
      <c r="R390" s="49"/>
      <c r="S390" s="49"/>
    </row>
    <row r="391" spans="17:19" x14ac:dyDescent="0.2">
      <c r="Q391" s="49"/>
      <c r="R391" s="49"/>
      <c r="S391" s="49"/>
    </row>
    <row r="392" spans="17:19" x14ac:dyDescent="0.2">
      <c r="Q392" s="49"/>
      <c r="R392" s="49"/>
      <c r="S392" s="49"/>
    </row>
    <row r="393" spans="17:19" x14ac:dyDescent="0.2">
      <c r="Q393" s="49"/>
      <c r="R393" s="49"/>
      <c r="S393" s="49"/>
    </row>
    <row r="394" spans="17:19" x14ac:dyDescent="0.2">
      <c r="Q394" s="49"/>
      <c r="R394" s="49"/>
      <c r="S394" s="49"/>
    </row>
    <row r="395" spans="17:19" x14ac:dyDescent="0.2">
      <c r="Q395" s="49"/>
      <c r="R395" s="49"/>
      <c r="S395" s="49"/>
    </row>
    <row r="396" spans="17:19" x14ac:dyDescent="0.2">
      <c r="Q396" s="49"/>
      <c r="R396" s="49"/>
      <c r="S396" s="49"/>
    </row>
    <row r="397" spans="17:19" x14ac:dyDescent="0.2">
      <c r="Q397" s="49"/>
      <c r="R397" s="49"/>
      <c r="S397" s="49"/>
    </row>
    <row r="398" spans="17:19" x14ac:dyDescent="0.2">
      <c r="Q398" s="49"/>
      <c r="R398" s="49"/>
      <c r="S398" s="49"/>
    </row>
    <row r="399" spans="17:19" x14ac:dyDescent="0.2">
      <c r="Q399" s="49"/>
      <c r="R399" s="49"/>
      <c r="S399" s="49"/>
    </row>
    <row r="400" spans="17:19" x14ac:dyDescent="0.2">
      <c r="Q400" s="49"/>
      <c r="R400" s="49"/>
      <c r="S400" s="49"/>
    </row>
    <row r="401" spans="17:19" x14ac:dyDescent="0.2">
      <c r="Q401" s="49"/>
      <c r="R401" s="49"/>
      <c r="S401" s="49"/>
    </row>
    <row r="402" spans="17:19" x14ac:dyDescent="0.2">
      <c r="Q402" s="49"/>
      <c r="R402" s="49"/>
      <c r="S402" s="49"/>
    </row>
    <row r="403" spans="17:19" x14ac:dyDescent="0.2">
      <c r="Q403" s="49"/>
      <c r="R403" s="49"/>
      <c r="S403" s="49"/>
    </row>
    <row r="404" spans="17:19" x14ac:dyDescent="0.2">
      <c r="Q404" s="49"/>
      <c r="R404" s="49"/>
      <c r="S404" s="49"/>
    </row>
    <row r="405" spans="17:19" x14ac:dyDescent="0.2">
      <c r="Q405" s="49"/>
      <c r="R405" s="49"/>
      <c r="S405" s="49"/>
    </row>
    <row r="406" spans="17:19" x14ac:dyDescent="0.2">
      <c r="Q406" s="49"/>
      <c r="R406" s="49"/>
      <c r="S406" s="49"/>
    </row>
    <row r="407" spans="17:19" x14ac:dyDescent="0.2">
      <c r="Q407" s="49"/>
      <c r="R407" s="49"/>
      <c r="S407" s="49"/>
    </row>
    <row r="408" spans="17:19" x14ac:dyDescent="0.2">
      <c r="Q408" s="49"/>
      <c r="R408" s="49"/>
      <c r="S408" s="49"/>
    </row>
    <row r="409" spans="17:19" x14ac:dyDescent="0.2">
      <c r="Q409" s="49"/>
      <c r="R409" s="49"/>
      <c r="S409" s="49"/>
    </row>
    <row r="410" spans="17:19" x14ac:dyDescent="0.2">
      <c r="Q410" s="49"/>
      <c r="R410" s="49"/>
      <c r="S410" s="49"/>
    </row>
    <row r="411" spans="17:19" x14ac:dyDescent="0.2">
      <c r="Q411" s="49"/>
      <c r="R411" s="49"/>
      <c r="S411" s="49"/>
    </row>
    <row r="412" spans="17:19" x14ac:dyDescent="0.2">
      <c r="Q412" s="49"/>
      <c r="R412" s="49"/>
      <c r="S412" s="49"/>
    </row>
    <row r="413" spans="17:19" x14ac:dyDescent="0.2">
      <c r="Q413" s="49"/>
      <c r="R413" s="49"/>
      <c r="S413" s="49"/>
    </row>
    <row r="414" spans="17:19" x14ac:dyDescent="0.2">
      <c r="Q414" s="49"/>
      <c r="R414" s="49"/>
      <c r="S414" s="49"/>
    </row>
    <row r="415" spans="17:19" x14ac:dyDescent="0.2">
      <c r="Q415" s="49"/>
      <c r="R415" s="49"/>
      <c r="S415" s="49"/>
    </row>
    <row r="416" spans="17:19" x14ac:dyDescent="0.2">
      <c r="Q416" s="49"/>
      <c r="R416" s="49"/>
      <c r="S416" s="49"/>
    </row>
    <row r="417" spans="17:19" x14ac:dyDescent="0.2">
      <c r="Q417" s="49"/>
      <c r="R417" s="49"/>
      <c r="S417" s="49"/>
    </row>
    <row r="418" spans="17:19" x14ac:dyDescent="0.2">
      <c r="Q418" s="49"/>
      <c r="R418" s="49"/>
      <c r="S418" s="49"/>
    </row>
    <row r="419" spans="17:19" x14ac:dyDescent="0.2">
      <c r="Q419" s="49"/>
      <c r="R419" s="49"/>
      <c r="S419" s="49"/>
    </row>
    <row r="420" spans="17:19" x14ac:dyDescent="0.2">
      <c r="Q420" s="49"/>
      <c r="R420" s="49"/>
      <c r="S420" s="49"/>
    </row>
    <row r="421" spans="17:19" x14ac:dyDescent="0.2">
      <c r="Q421" s="49"/>
      <c r="R421" s="49"/>
      <c r="S421" s="49"/>
    </row>
    <row r="422" spans="17:19" x14ac:dyDescent="0.2">
      <c r="Q422" s="49"/>
      <c r="R422" s="49"/>
      <c r="S422" s="49"/>
    </row>
    <row r="423" spans="17:19" x14ac:dyDescent="0.2">
      <c r="Q423" s="49"/>
      <c r="R423" s="49"/>
      <c r="S423" s="49"/>
    </row>
    <row r="424" spans="17:19" x14ac:dyDescent="0.2">
      <c r="Q424" s="49"/>
      <c r="R424" s="49"/>
      <c r="S424" s="49"/>
    </row>
    <row r="425" spans="17:19" x14ac:dyDescent="0.2">
      <c r="Q425" s="49"/>
      <c r="R425" s="49"/>
      <c r="S425" s="49"/>
    </row>
    <row r="426" spans="17:19" x14ac:dyDescent="0.2">
      <c r="Q426" s="49"/>
      <c r="R426" s="49"/>
      <c r="S426" s="49"/>
    </row>
    <row r="427" spans="17:19" x14ac:dyDescent="0.2">
      <c r="Q427" s="49"/>
      <c r="R427" s="49"/>
      <c r="S427" s="49"/>
    </row>
    <row r="428" spans="17:19" x14ac:dyDescent="0.2">
      <c r="Q428" s="49"/>
      <c r="R428" s="49"/>
      <c r="S428" s="49"/>
    </row>
    <row r="429" spans="17:19" x14ac:dyDescent="0.2">
      <c r="Q429" s="49"/>
      <c r="R429" s="49"/>
      <c r="S429" s="49"/>
    </row>
    <row r="430" spans="17:19" x14ac:dyDescent="0.2">
      <c r="Q430" s="49"/>
      <c r="R430" s="49"/>
      <c r="S430" s="49"/>
    </row>
    <row r="431" spans="17:19" x14ac:dyDescent="0.2">
      <c r="Q431" s="49"/>
      <c r="R431" s="49"/>
      <c r="S431" s="49"/>
    </row>
    <row r="432" spans="17:19" x14ac:dyDescent="0.2">
      <c r="Q432" s="49"/>
      <c r="R432" s="49"/>
      <c r="S432" s="49"/>
    </row>
    <row r="433" spans="17:19" x14ac:dyDescent="0.2">
      <c r="Q433" s="49"/>
      <c r="R433" s="49"/>
      <c r="S433" s="49"/>
    </row>
    <row r="434" spans="17:19" x14ac:dyDescent="0.2">
      <c r="Q434" s="49"/>
      <c r="R434" s="49"/>
      <c r="S434" s="49"/>
    </row>
    <row r="435" spans="17:19" x14ac:dyDescent="0.2">
      <c r="Q435" s="49"/>
      <c r="R435" s="49"/>
      <c r="S435" s="49"/>
    </row>
    <row r="436" spans="17:19" x14ac:dyDescent="0.2">
      <c r="Q436" s="49"/>
      <c r="R436" s="49"/>
      <c r="S436" s="49"/>
    </row>
    <row r="437" spans="17:19" x14ac:dyDescent="0.2">
      <c r="Q437" s="49"/>
      <c r="R437" s="49"/>
      <c r="S437" s="49"/>
    </row>
    <row r="438" spans="17:19" x14ac:dyDescent="0.2">
      <c r="Q438" s="49"/>
      <c r="R438" s="49"/>
      <c r="S438" s="49"/>
    </row>
    <row r="439" spans="17:19" x14ac:dyDescent="0.2">
      <c r="Q439" s="49"/>
      <c r="R439" s="49"/>
      <c r="S439" s="49"/>
    </row>
    <row r="440" spans="17:19" x14ac:dyDescent="0.2">
      <c r="Q440" s="49"/>
      <c r="R440" s="49"/>
      <c r="S440" s="49"/>
    </row>
    <row r="441" spans="17:19" x14ac:dyDescent="0.2">
      <c r="Q441" s="49"/>
      <c r="R441" s="49"/>
      <c r="S441" s="49"/>
    </row>
    <row r="442" spans="17:19" x14ac:dyDescent="0.2">
      <c r="Q442" s="49"/>
      <c r="R442" s="49"/>
      <c r="S442" s="49"/>
    </row>
    <row r="443" spans="17:19" x14ac:dyDescent="0.2">
      <c r="Q443" s="49"/>
      <c r="R443" s="49"/>
      <c r="S443" s="49"/>
    </row>
    <row r="444" spans="17:19" x14ac:dyDescent="0.2">
      <c r="Q444" s="49"/>
      <c r="R444" s="49"/>
      <c r="S444" s="49"/>
    </row>
    <row r="445" spans="17:19" x14ac:dyDescent="0.2">
      <c r="Q445" s="49"/>
      <c r="R445" s="49"/>
      <c r="S445" s="49"/>
    </row>
    <row r="446" spans="17:19" x14ac:dyDescent="0.2">
      <c r="Q446" s="49"/>
      <c r="R446" s="49"/>
      <c r="S446" s="49"/>
    </row>
    <row r="447" spans="17:19" x14ac:dyDescent="0.2">
      <c r="Q447" s="49"/>
      <c r="R447" s="49"/>
      <c r="S447" s="49"/>
    </row>
    <row r="448" spans="17:19" x14ac:dyDescent="0.2">
      <c r="Q448" s="49"/>
      <c r="R448" s="49"/>
      <c r="S448" s="49"/>
    </row>
    <row r="449" spans="17:19" x14ac:dyDescent="0.2">
      <c r="Q449" s="49"/>
      <c r="R449" s="49"/>
      <c r="S449" s="49"/>
    </row>
    <row r="450" spans="17:19" x14ac:dyDescent="0.2">
      <c r="Q450" s="49"/>
      <c r="R450" s="49"/>
      <c r="S450" s="49"/>
    </row>
    <row r="451" spans="17:19" x14ac:dyDescent="0.2">
      <c r="Q451" s="49"/>
      <c r="R451" s="49"/>
      <c r="S451" s="49"/>
    </row>
    <row r="452" spans="17:19" x14ac:dyDescent="0.2">
      <c r="Q452" s="49"/>
      <c r="R452" s="49"/>
      <c r="S452" s="49"/>
    </row>
    <row r="453" spans="17:19" x14ac:dyDescent="0.2">
      <c r="Q453" s="49"/>
      <c r="R453" s="49"/>
      <c r="S453" s="49"/>
    </row>
    <row r="454" spans="17:19" x14ac:dyDescent="0.2">
      <c r="Q454" s="49"/>
      <c r="R454" s="49"/>
      <c r="S454" s="49"/>
    </row>
    <row r="455" spans="17:19" x14ac:dyDescent="0.2">
      <c r="Q455" s="49"/>
      <c r="R455" s="49"/>
      <c r="S455" s="49"/>
    </row>
    <row r="456" spans="17:19" x14ac:dyDescent="0.2">
      <c r="Q456" s="49"/>
      <c r="R456" s="49"/>
      <c r="S456" s="49"/>
    </row>
    <row r="457" spans="17:19" x14ac:dyDescent="0.2">
      <c r="Q457" s="49"/>
      <c r="R457" s="49"/>
      <c r="S457" s="49"/>
    </row>
  </sheetData>
  <mergeCells count="1">
    <mergeCell ref="D1:AI1"/>
  </mergeCells>
  <phoneticPr fontId="0" type="noConversion"/>
  <conditionalFormatting sqref="H2:J2 AC2:AH2">
    <cfRule type="cellIs" dxfId="15" priority="6" stopIfTrue="1" operator="equal">
      <formula>$B$4</formula>
    </cfRule>
  </conditionalFormatting>
  <conditionalFormatting sqref="Q2:S2 Q458:S65529 K197:P65529 K2:N2 W2:Y2 O2:P196 N3:N196 T2:V65529 Z2:AB65529">
    <cfRule type="cellIs" dxfId="14" priority="7" stopIfTrue="1" operator="lessThan">
      <formula>0</formula>
    </cfRule>
  </conditionalFormatting>
  <conditionalFormatting sqref="R3:S457 Q4:Q457">
    <cfRule type="cellIs" dxfId="13" priority="10" stopIfTrue="1" operator="lessThan">
      <formula>0</formula>
    </cfRule>
    <cfRule type="expression" dxfId="12" priority="11" stopIfTrue="1">
      <formula>AND(Q3&gt;0,Q3&lt;=$U3)</formula>
    </cfRule>
  </conditionalFormatting>
  <conditionalFormatting sqref="M3:M196 K4:L196">
    <cfRule type="cellIs" dxfId="11" priority="12" stopIfTrue="1" operator="lessThan">
      <formula>0</formula>
    </cfRule>
    <cfRule type="expression" dxfId="10" priority="13" stopIfTrue="1">
      <formula>AND(K3&gt;0,K3&lt;=$O3)</formula>
    </cfRule>
  </conditionalFormatting>
  <conditionalFormatting sqref="K3:L3">
    <cfRule type="cellIs" dxfId="9" priority="14" stopIfTrue="1" operator="lessThan">
      <formula>0</formula>
    </cfRule>
    <cfRule type="expression" dxfId="8" priority="15" stopIfTrue="1">
      <formula>AND(K3&gt;0,K3&lt;=$O3)</formula>
    </cfRule>
  </conditionalFormatting>
  <conditionalFormatting sqref="Q3">
    <cfRule type="cellIs" dxfId="7" priority="16" stopIfTrue="1" operator="lessThan">
      <formula>0</formula>
    </cfRule>
    <cfRule type="expression" dxfId="6" priority="17" stopIfTrue="1">
      <formula>AND(Q3&gt;0,Q3&lt;=$U3)</formula>
    </cfRule>
  </conditionalFormatting>
  <conditionalFormatting sqref="W3:Y65529">
    <cfRule type="cellIs" dxfId="5" priority="18" stopIfTrue="1" operator="lessThan">
      <formula>0</formula>
    </cfRule>
    <cfRule type="expression" dxfId="4" priority="19" stopIfTrue="1">
      <formula>AND(W3&gt;0,W3&lt;=$AA3)</formula>
    </cfRule>
  </conditionalFormatting>
  <conditionalFormatting sqref="AP2">
    <cfRule type="cellIs" dxfId="3" priority="4" stopIfTrue="1" operator="equal">
      <formula>$B$4</formula>
    </cfRule>
  </conditionalFormatting>
  <conditionalFormatting sqref="AW3:AX26">
    <cfRule type="top10" dxfId="2" priority="3" rank="1"/>
  </conditionalFormatting>
  <conditionalFormatting sqref="AV3:AV26">
    <cfRule type="top10" dxfId="1" priority="2" rank="1"/>
  </conditionalFormatting>
  <conditionalFormatting sqref="AY3:AZ26">
    <cfRule type="top10" dxfId="0" priority="1" rank="1"/>
  </conditionalFormatting>
  <dataValidations disablePrompts="1"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1" workbookViewId="0">
      <selection activeCell="P15" sqref="P15"/>
    </sheetView>
  </sheetViews>
  <sheetFormatPr defaultColWidth="9.140625" defaultRowHeight="12.75" x14ac:dyDescent="0.2"/>
  <cols>
    <col min="1" max="1" width="9.140625" style="123" hidden="1" customWidth="1"/>
    <col min="2" max="2" width="17.7109375" style="124" hidden="1" customWidth="1"/>
    <col min="3" max="6" width="5.140625" style="123" hidden="1" customWidth="1"/>
    <col min="7" max="9" width="5.140625" style="123" customWidth="1"/>
    <col min="10" max="10" width="9.5703125" style="126" customWidth="1"/>
    <col min="11" max="11" width="33.85546875" style="125" customWidth="1"/>
    <col min="12" max="15" width="11.140625" style="125" customWidth="1"/>
    <col min="16" max="16" width="13.42578125" style="125" customWidth="1"/>
    <col min="17" max="18" width="9.140625" style="125"/>
    <col min="19" max="24" width="9.140625" style="126"/>
    <col min="25" max="25" width="10.5703125" style="126" customWidth="1"/>
    <col min="26" max="26" width="15.7109375" style="126" customWidth="1"/>
    <col min="27" max="27" width="10.28515625" style="126" customWidth="1"/>
    <col min="28" max="28" width="15.140625" style="126" customWidth="1"/>
    <col min="29" max="16384" width="9.140625" style="125"/>
  </cols>
  <sheetData>
    <row r="1" spans="1:34" ht="7.5" customHeight="1" x14ac:dyDescent="0.2"/>
    <row r="2" spans="1:34" ht="45" customHeight="1" x14ac:dyDescent="0.2">
      <c r="J2" s="453" t="str">
        <f>Setup!C2</f>
        <v>BP 2019 Day 3 PL1</v>
      </c>
      <c r="K2" s="453"/>
      <c r="L2" s="453"/>
      <c r="M2" s="453"/>
      <c r="N2" s="453"/>
      <c r="O2" s="453"/>
      <c r="P2" s="453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7"/>
    </row>
    <row r="3" spans="1:34" ht="110.25" customHeight="1" x14ac:dyDescent="0.2">
      <c r="B3" s="127"/>
      <c r="L3" s="191" t="s">
        <v>125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7"/>
    </row>
    <row r="4" spans="1:34" x14ac:dyDescent="0.2"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</row>
    <row r="5" spans="1:34" x14ac:dyDescent="0.2">
      <c r="A5" s="124" t="s">
        <v>87</v>
      </c>
      <c r="B5" s="124" t="s">
        <v>96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34" s="130" customFormat="1" ht="36" customHeight="1" x14ac:dyDescent="0.2">
      <c r="A6" s="128" t="str">
        <f ca="1">OFFSET(Setup!O6,MATCH(J6,INDIRECT(B6),0),0)</f>
        <v>M_O_M_BPU</v>
      </c>
      <c r="B6" s="128" t="str">
        <f>CONCATENATE("Setup!P7:P",COUNTA(Setup!O:O)+4)</f>
        <v>Setup!P7:P247</v>
      </c>
      <c r="C6" s="123"/>
      <c r="D6" s="123"/>
      <c r="E6" s="123"/>
      <c r="F6" s="123"/>
      <c r="G6" s="123"/>
      <c r="H6" s="123"/>
      <c r="I6" s="123"/>
      <c r="J6" s="452" t="s">
        <v>174</v>
      </c>
      <c r="K6" s="452"/>
      <c r="L6" s="452"/>
      <c r="M6" s="452"/>
      <c r="N6" s="452"/>
      <c r="O6" s="452"/>
      <c r="P6" s="129"/>
      <c r="R6" s="125"/>
      <c r="S6" s="266"/>
      <c r="T6" s="266"/>
      <c r="U6" s="266"/>
      <c r="V6" s="266"/>
      <c r="W6" s="266"/>
      <c r="X6" s="266"/>
      <c r="Y6" s="268"/>
      <c r="Z6" s="268"/>
      <c r="AA6" s="266"/>
      <c r="AB6" s="266"/>
      <c r="AC6" s="267"/>
      <c r="AD6" s="125"/>
    </row>
    <row r="7" spans="1:34" s="130" customFormat="1" ht="36" customHeight="1" x14ac:dyDescent="0.2">
      <c r="A7" s="128" t="s">
        <v>97</v>
      </c>
      <c r="B7" s="128" t="str">
        <f ca="1">IF(LEFT(A6,1)="M","Setup!K9:K23","Setup!M9:M23")</f>
        <v>Setup!K9:K23</v>
      </c>
      <c r="C7" s="123"/>
      <c r="D7" s="123"/>
      <c r="E7" s="123"/>
      <c r="F7" s="123"/>
      <c r="G7" s="123"/>
      <c r="H7" s="123"/>
      <c r="I7" s="123"/>
      <c r="J7" s="172">
        <v>140</v>
      </c>
      <c r="K7" s="132" t="str">
        <f>IF(J7="SHW","Class",IF(Setup!K6="BWt (Kg)","Kilo Class","Pound Class"))</f>
        <v>Kilo Class</v>
      </c>
      <c r="L7" s="451" t="s">
        <v>15</v>
      </c>
      <c r="M7" s="451"/>
      <c r="N7" s="451"/>
      <c r="O7" s="451"/>
      <c r="P7" s="129"/>
      <c r="R7" s="125"/>
      <c r="S7" s="266"/>
      <c r="T7" s="266"/>
      <c r="U7" s="266"/>
      <c r="V7" s="266"/>
      <c r="W7" s="266"/>
      <c r="X7" s="266"/>
      <c r="Y7" s="268"/>
      <c r="Z7" s="268"/>
      <c r="AA7" s="266"/>
      <c r="AB7" s="266"/>
      <c r="AC7" s="267"/>
      <c r="AD7" s="125"/>
    </row>
    <row r="8" spans="1:34" ht="5.25" customHeight="1" x14ac:dyDescent="0.2">
      <c r="J8" s="133"/>
      <c r="K8" s="134"/>
      <c r="L8" s="134"/>
      <c r="M8" s="134"/>
      <c r="N8" s="134"/>
      <c r="O8" s="134"/>
      <c r="P8" s="134"/>
      <c r="S8" s="266"/>
      <c r="T8" s="266"/>
      <c r="U8" s="266"/>
      <c r="V8" s="266"/>
      <c r="W8" s="266"/>
      <c r="X8" s="266"/>
      <c r="Y8" s="268"/>
      <c r="Z8" s="268"/>
      <c r="AA8" s="266"/>
      <c r="AB8" s="266"/>
      <c r="AC8" s="267"/>
    </row>
    <row r="9" spans="1:34" s="130" customFormat="1" ht="36" customHeight="1" x14ac:dyDescent="0.2">
      <c r="A9" s="135"/>
      <c r="B9" s="124">
        <f ca="1">OFFSET(Setup!Q6,MATCH(J6,INDIRECT(B6),0),0)</f>
        <v>1</v>
      </c>
      <c r="C9" s="123"/>
      <c r="D9" s="123"/>
      <c r="E9" s="123"/>
      <c r="F9" s="123"/>
      <c r="G9" s="123"/>
      <c r="H9" s="123"/>
      <c r="I9" s="123"/>
      <c r="J9" s="136" t="s">
        <v>76</v>
      </c>
      <c r="K9" s="137" t="s">
        <v>0</v>
      </c>
      <c r="L9" s="136" t="s">
        <v>11</v>
      </c>
      <c r="M9" s="136" t="s">
        <v>15</v>
      </c>
      <c r="N9" s="136" t="s">
        <v>21</v>
      </c>
      <c r="O9" s="136" t="s">
        <v>68</v>
      </c>
      <c r="P9" s="138" t="str">
        <f ca="1">IF(B9=1,"","Coeff-Score")</f>
        <v/>
      </c>
      <c r="R9" s="125"/>
      <c r="S9" s="266"/>
      <c r="T9" s="266"/>
      <c r="U9" s="266"/>
      <c r="V9" s="266"/>
      <c r="W9" s="266"/>
      <c r="X9" s="266"/>
      <c r="Y9" s="268"/>
      <c r="Z9" s="268"/>
      <c r="AA9" s="266"/>
      <c r="AB9" s="266"/>
      <c r="AC9" s="267"/>
      <c r="AD9" s="125"/>
      <c r="AH9" s="139"/>
    </row>
    <row r="10" spans="1:34" s="130" customFormat="1" ht="36" customHeight="1" x14ac:dyDescent="0.2">
      <c r="A10" s="135"/>
      <c r="B10" s="124" t="str">
        <f ca="1">CONCATENATE(J10,"-",$A$6,IF($B$9=1,CONCATENATE("-",IF($J$7="SHW",$J$7,ROUND($J$7,1))),""))</f>
        <v>1-M_O_M_BPU-140</v>
      </c>
      <c r="C10" s="123"/>
      <c r="D10" s="123"/>
      <c r="E10" s="123"/>
      <c r="F10" s="123"/>
      <c r="G10" s="123"/>
      <c r="H10" s="123"/>
      <c r="I10" s="123"/>
      <c r="J10" s="136">
        <v>1</v>
      </c>
      <c r="K10" s="137" t="str">
        <f ca="1">IF(ISERROR(INDIRECT(CONCATENATE("Lifting!C",MATCH(B10,Lifting!$AF:$AF,0)))),"",INDIRECT(CONCATENATE("Lifting!C",MATCH(B10,Lifting!$AF:$AF,0))))</f>
        <v/>
      </c>
      <c r="L10" s="136" t="str">
        <f ca="1">IF(OR($L$7="Best Bench",$L$7="Best Deadlift",$L$7="Push Pull Total"),"",IF(K10="","",INDIRECT(CONCATENATE("Lifting!O",MATCH(B10,Lifting!$AF:$AF,0)))))</f>
        <v/>
      </c>
      <c r="M10" s="136" t="str">
        <f ca="1">IF(OR($L$7="Best Squat",$L$7="Best Deadlift"),"",IF(K10="","",INDIRECT(CONCATENATE("Lifting!U",MATCH(B10,Lifting!$AF:$AF,0)))))</f>
        <v/>
      </c>
      <c r="N10" s="136" t="str">
        <f ca="1">IF(OR($L$7="Best Bench",$L$7="Best Squat"),"",IF(K10="","",INDIRECT(CONCATENATE("Lifting!AA",MATCH(B10,Lifting!$AF:$AF,0)))))</f>
        <v/>
      </c>
      <c r="O10" s="136" t="str">
        <f ca="1">IF(OR($L$7="Best Bench",$L$7="Best Deadlift",$L$7="Best Deadlift"),"",IF(K10="","",INDIRECT(CONCATENATE("Lifting!AB",MATCH(B10,Lifting!$AF:$AF,0)))))</f>
        <v/>
      </c>
      <c r="P10" s="129" t="str">
        <f ca="1">IF(OR($B$9=1,K10=""),"",INDIRECT(CONCATENATE(CONCATENATE("Lifting!",IF($B$9=2,"AC","AD"),MATCH(B10,Lifting!$AF:$AF,0)))))</f>
        <v/>
      </c>
      <c r="R10" s="125"/>
      <c r="S10" s="266"/>
      <c r="T10" s="266"/>
      <c r="U10" s="266"/>
      <c r="V10" s="266"/>
      <c r="W10" s="266"/>
      <c r="X10" s="266"/>
      <c r="Y10" s="268"/>
      <c r="Z10" s="268"/>
      <c r="AA10" s="266"/>
      <c r="AB10" s="266"/>
      <c r="AC10" s="267"/>
      <c r="AD10" s="125"/>
      <c r="AH10" s="139"/>
    </row>
    <row r="11" spans="1:34" s="130" customFormat="1" ht="36" customHeight="1" x14ac:dyDescent="0.2">
      <c r="A11" s="135"/>
      <c r="B11" s="124" t="str">
        <f ca="1">CONCATENATE(J11,"-",$A$6,IF($B$9=1,CONCATENATE("-",IF($J$7="SHW",$J$7,ROUND($J$7,1))),""))</f>
        <v>2-M_O_M_BPU-140</v>
      </c>
      <c r="C11" s="123"/>
      <c r="D11" s="123"/>
      <c r="E11" s="123"/>
      <c r="F11" s="123"/>
      <c r="G11" s="123"/>
      <c r="H11" s="123"/>
      <c r="I11" s="123"/>
      <c r="J11" s="136">
        <v>2</v>
      </c>
      <c r="K11" s="137" t="str">
        <f ca="1">IF(ISERROR(INDIRECT(CONCATENATE("Lifting!C",MATCH(B11,Lifting!$AF:$AF,0)))),"",INDIRECT(CONCATENATE("Lifting!C",MATCH(B11,Lifting!$AF:$AF,0))))</f>
        <v/>
      </c>
      <c r="L11" s="136" t="str">
        <f ca="1">IF(OR($L$7="Best Bench",$L$7="Best Deadlift",$L$7="Push Pull Total"),"",IF(K11="","",INDIRECT(CONCATENATE("Lifting!O",MATCH(B11,Lifting!$AF:$AF,0)))))</f>
        <v/>
      </c>
      <c r="M11" s="136" t="str">
        <f ca="1">IF(OR($L$7="Best Squat",$L$7="Best Deadlift"),"",IF(K11="","",INDIRECT(CONCATENATE("Lifting!U",MATCH(B11,Lifting!$AF:$AF,0)))))</f>
        <v/>
      </c>
      <c r="N11" s="136" t="str">
        <f ca="1">IF(OR($L$7="Best Bench",$L$7="Best Squat"),"",IF(K11="","",INDIRECT(CONCATENATE("Lifting!AA",MATCH(B11,Lifting!$AF:$AF,0)))))</f>
        <v/>
      </c>
      <c r="O11" s="136" t="str">
        <f ca="1">IF(OR($L$7="Best Bench",$L$7="Best Deadlift",$L$7="Best Deadlift"),"",IF(K11="","",INDIRECT(CONCATENATE("Lifting!AB",MATCH(B11,Lifting!$AF:$AF,0)))))</f>
        <v/>
      </c>
      <c r="P11" s="129" t="str">
        <f ca="1">IF(OR($B$9=1,K11=""),"",INDIRECT(CONCATENATE(CONCATENATE("Lifting!",IF($B$9=2,"AC","AD"),MATCH(B11,Lifting!$AF:$AF,0)))))</f>
        <v/>
      </c>
      <c r="R11" s="125"/>
      <c r="S11" s="266"/>
      <c r="T11" s="266"/>
      <c r="U11" s="266"/>
      <c r="V11" s="266"/>
      <c r="W11" s="266"/>
      <c r="X11" s="266"/>
      <c r="Y11" s="268"/>
      <c r="Z11" s="268"/>
      <c r="AA11" s="266"/>
      <c r="AB11" s="266"/>
      <c r="AC11" s="267"/>
      <c r="AD11" s="125"/>
      <c r="AH11" s="139"/>
    </row>
    <row r="12" spans="1:34" s="130" customFormat="1" ht="36" customHeight="1" x14ac:dyDescent="0.2">
      <c r="A12" s="135"/>
      <c r="B12" s="124" t="str">
        <f ca="1">CONCATENATE(J12,"-",$A$6,IF($B$9=1,CONCATENATE("-",IF($J$7="SHW",$J$7,ROUND($J$7,1))),""))</f>
        <v>3-M_O_M_BPU-140</v>
      </c>
      <c r="C12" s="123"/>
      <c r="D12" s="123"/>
      <c r="E12" s="123"/>
      <c r="F12" s="123"/>
      <c r="G12" s="123"/>
      <c r="H12" s="123"/>
      <c r="I12" s="123"/>
      <c r="J12" s="136">
        <v>3</v>
      </c>
      <c r="K12" s="137" t="str">
        <f ca="1">IF(ISERROR(INDIRECT(CONCATENATE("Lifting!C",MATCH(B12,Lifting!$AF:$AF,0)))),"",INDIRECT(CONCATENATE("Lifting!C",MATCH(B12,Lifting!$AF:$AF,0))))</f>
        <v/>
      </c>
      <c r="L12" s="136" t="str">
        <f ca="1">IF(OR($L$7="Best Bench",$L$7="Best Deadlift",$L$7="Push Pull Total"),"",IF(K12="","",INDIRECT(CONCATENATE("Lifting!O",MATCH(B12,Lifting!$AF:$AF,0)))))</f>
        <v/>
      </c>
      <c r="M12" s="136" t="str">
        <f ca="1">IF(OR($L$7="Best Squat",$L$7="Best Deadlift"),"",IF(K12="","",INDIRECT(CONCATENATE("Lifting!U",MATCH(B12,Lifting!$AF:$AF,0)))))</f>
        <v/>
      </c>
      <c r="N12" s="136" t="str">
        <f ca="1">IF(OR($L$7="Best Bench",$L$7="Best Squat"),"",IF(K12="","",INDIRECT(CONCATENATE("Lifting!AA",MATCH(B12,Lifting!$AF:$AF,0)))))</f>
        <v/>
      </c>
      <c r="O12" s="136" t="str">
        <f ca="1">IF(OR($L$7="Best Bench",$L$7="Best Deadlift",$L$7="Best Deadlift"),"",IF(K12="","",INDIRECT(CONCATENATE("Lifting!AB",MATCH(B12,Lifting!$AF:$AF,0)))))</f>
        <v/>
      </c>
      <c r="P12" s="129" t="str">
        <f ca="1">IF(OR($B$9=1,K12=""),"",INDIRECT(CONCATENATE(CONCATENATE("Lifting!",IF($B$9=2,"AC","AD"),MATCH(B12,Lifting!$AF:$AF,0)))))</f>
        <v/>
      </c>
      <c r="R12" s="125"/>
      <c r="S12" s="266"/>
      <c r="T12" s="266"/>
      <c r="U12" s="266"/>
      <c r="V12" s="266"/>
      <c r="W12" s="266"/>
      <c r="X12" s="266"/>
      <c r="Y12" s="268"/>
      <c r="Z12" s="268"/>
      <c r="AA12" s="266"/>
      <c r="AB12" s="266"/>
      <c r="AC12" s="267"/>
      <c r="AD12" s="125"/>
      <c r="AH12" s="139"/>
    </row>
    <row r="13" spans="1:34" s="130" customFormat="1" ht="36" customHeight="1" x14ac:dyDescent="0.2">
      <c r="A13" s="135"/>
      <c r="B13" s="124" t="str">
        <f ca="1">CONCATENATE(J13,"-",$A$6,IF($B$9=1,CONCATENATE("-",IF($J$7="SHW",$J$7,ROUND($J$7,1))),""))</f>
        <v>4-M_O_M_BPU-140</v>
      </c>
      <c r="C13" s="123"/>
      <c r="D13" s="123"/>
      <c r="E13" s="123"/>
      <c r="F13" s="123"/>
      <c r="G13" s="123"/>
      <c r="H13" s="123"/>
      <c r="I13" s="123"/>
      <c r="J13" s="136">
        <v>4</v>
      </c>
      <c r="K13" s="137" t="str">
        <f ca="1">IF(ISERROR(INDIRECT(CONCATENATE("Lifting!C",MATCH(B13,Lifting!$AF:$AF,0)))),"",INDIRECT(CONCATENATE("Lifting!C",MATCH(B13,Lifting!$AF:$AF,0))))</f>
        <v/>
      </c>
      <c r="L13" s="136" t="str">
        <f ca="1">IF(OR($L$7="Best Bench",$L$7="Best Deadlift",$L$7="Push Pull Total"),"",IF(K13="","",INDIRECT(CONCATENATE("Lifting!O",MATCH(B13,Lifting!$AF:$AF,0)))))</f>
        <v/>
      </c>
      <c r="M13" s="136" t="str">
        <f ca="1">IF(OR($L$7="Best Squat",$L$7="Best Deadlift"),"",IF(K13="","",INDIRECT(CONCATENATE("Lifting!U",MATCH(B13,Lifting!$AF:$AF,0)))))</f>
        <v/>
      </c>
      <c r="N13" s="136" t="str">
        <f ca="1">IF(OR($L$7="Best Bench",$L$7="Best Squat"),"",IF(K13="","",INDIRECT(CONCATENATE("Lifting!AA",MATCH(B13,Lifting!$AF:$AF,0)))))</f>
        <v/>
      </c>
      <c r="O13" s="136" t="str">
        <f ca="1">IF(OR($L$7="Best Bench",$L$7="Best Deadlift",$L$7="Best Deadlift"),"",IF(K13="","",INDIRECT(CONCATENATE("Lifting!AB",MATCH(B13,Lifting!$AF:$AF,0)))))</f>
        <v/>
      </c>
      <c r="P13" s="129" t="str">
        <f ca="1">IF(OR($B$9=1,K13=""),"",INDIRECT(CONCATENATE(CONCATENATE("Lifting!",IF($B$9=2,"AC","AD"),MATCH(B13,Lifting!$AF:$AF,0)))))</f>
        <v/>
      </c>
      <c r="R13" s="125"/>
      <c r="S13" s="126"/>
      <c r="T13" s="126"/>
      <c r="U13" s="126"/>
      <c r="V13" s="126"/>
      <c r="W13" s="126"/>
      <c r="X13" s="126"/>
      <c r="Y13" s="131"/>
      <c r="Z13" s="131"/>
      <c r="AA13" s="126"/>
      <c r="AB13" s="126"/>
      <c r="AC13" s="125"/>
      <c r="AD13" s="125"/>
      <c r="AH13" s="139"/>
    </row>
    <row r="14" spans="1:34" s="130" customFormat="1" ht="36" customHeight="1" x14ac:dyDescent="0.2">
      <c r="A14" s="135"/>
      <c r="B14" s="124" t="str">
        <f ca="1">CONCATENATE(J14,"-",$A$6,IF($B$9=1,CONCATENATE("-",IF($J$7="SHW",$J$7,ROUND($J$7,1))),""))</f>
        <v>5-M_O_M_BPU-140</v>
      </c>
      <c r="C14" s="123"/>
      <c r="D14" s="123"/>
      <c r="E14" s="123"/>
      <c r="F14" s="123"/>
      <c r="G14" s="123"/>
      <c r="H14" s="123"/>
      <c r="I14" s="123"/>
      <c r="J14" s="136">
        <v>5</v>
      </c>
      <c r="K14" s="137" t="str">
        <f ca="1">IF(ISERROR(INDIRECT(CONCATENATE("Lifting!C",MATCH(B14,Lifting!$AF:$AF,0)))),"",INDIRECT(CONCATENATE("Lifting!C",MATCH(B14,Lifting!$AF:$AF,0))))</f>
        <v/>
      </c>
      <c r="L14" s="136" t="str">
        <f ca="1">IF(OR($L$7="Best Bench",$L$7="Best Deadlift",$L$7="Push Pull Total"),"",IF(K14="","",INDIRECT(CONCATENATE("Lifting!O",MATCH(B14,Lifting!$AF:$AF,0)))))</f>
        <v/>
      </c>
      <c r="M14" s="136" t="str">
        <f ca="1">IF(OR($L$7="Best Squat",$L$7="Best Deadlift"),"",IF(K14="","",INDIRECT(CONCATENATE("Lifting!U",MATCH(B14,Lifting!$AF:$AF,0)))))</f>
        <v/>
      </c>
      <c r="N14" s="136" t="str">
        <f ca="1">IF(OR($L$7="Best Bench",$L$7="Best Squat"),"",IF(K14="","",INDIRECT(CONCATENATE("Lifting!AA",MATCH(B14,Lifting!$AF:$AF,0)))))</f>
        <v/>
      </c>
      <c r="O14" s="136" t="str">
        <f ca="1">IF(OR($L$7="Best Bench",$L$7="Best Deadlift",$L$7="Best Deadlift"),"",IF(K14="","",INDIRECT(CONCATENATE("Lifting!AB",MATCH(B14,Lifting!$AF:$AF,0)))))</f>
        <v/>
      </c>
      <c r="P14" s="129" t="str">
        <f ca="1">IF(OR($B$9=1,K14=""),"",INDIRECT(CONCATENATE(CONCATENATE("Lifting!",IF($B$9=2,"AC","AD"),MATCH(B14,Lifting!$AF:$AF,0)))))</f>
        <v/>
      </c>
      <c r="R14" s="125"/>
      <c r="S14" s="126"/>
      <c r="T14" s="126"/>
      <c r="U14" s="126"/>
      <c r="V14" s="126"/>
      <c r="W14" s="126"/>
      <c r="X14" s="126"/>
      <c r="Y14" s="131"/>
      <c r="Z14" s="131"/>
      <c r="AA14" s="126"/>
      <c r="AB14" s="126"/>
      <c r="AC14" s="125"/>
      <c r="AD14" s="125"/>
      <c r="AH14" s="139"/>
    </row>
    <row r="15" spans="1:34" s="130" customFormat="1" ht="36" customHeight="1" x14ac:dyDescent="0.2">
      <c r="A15" s="135"/>
      <c r="B15" s="124"/>
      <c r="C15" s="123"/>
      <c r="D15" s="123"/>
      <c r="E15" s="123"/>
      <c r="F15" s="123"/>
      <c r="G15" s="123"/>
      <c r="H15" s="123"/>
      <c r="I15" s="123"/>
      <c r="J15" s="140"/>
      <c r="K15" s="141"/>
      <c r="L15" s="140"/>
      <c r="M15" s="140"/>
      <c r="N15" s="140"/>
      <c r="O15" s="140"/>
      <c r="P15" s="142"/>
      <c r="R15" s="125"/>
      <c r="S15" s="126"/>
      <c r="T15" s="126"/>
      <c r="U15" s="126"/>
      <c r="V15" s="126"/>
      <c r="W15" s="126"/>
      <c r="X15" s="126"/>
      <c r="Y15" s="131"/>
      <c r="Z15" s="131"/>
      <c r="AA15" s="126"/>
      <c r="AB15" s="126"/>
      <c r="AC15" s="125"/>
      <c r="AD15" s="125"/>
      <c r="AH15" s="139"/>
    </row>
    <row r="16" spans="1:34" s="130" customFormat="1" ht="36" customHeight="1" x14ac:dyDescent="0.2">
      <c r="A16" s="135"/>
      <c r="B16" s="124"/>
      <c r="C16" s="123"/>
      <c r="D16" s="123"/>
      <c r="E16" s="123"/>
      <c r="F16" s="123"/>
      <c r="G16" s="123"/>
      <c r="H16" s="123"/>
      <c r="I16" s="123"/>
      <c r="J16" s="140"/>
      <c r="K16" s="141"/>
      <c r="L16" s="140"/>
      <c r="M16" s="140"/>
      <c r="N16" s="140"/>
      <c r="O16" s="140"/>
      <c r="P16" s="142"/>
      <c r="R16" s="125"/>
      <c r="S16" s="126"/>
      <c r="T16" s="126"/>
      <c r="U16" s="126"/>
      <c r="V16" s="126"/>
      <c r="W16" s="126"/>
      <c r="X16" s="126"/>
      <c r="Y16" s="131"/>
      <c r="Z16" s="131"/>
      <c r="AA16" s="126"/>
      <c r="AB16" s="126"/>
      <c r="AC16" s="125"/>
      <c r="AD16" s="125"/>
    </row>
    <row r="17" spans="1:30" s="130" customFormat="1" ht="36" customHeight="1" x14ac:dyDescent="0.2">
      <c r="A17" s="135"/>
      <c r="B17" s="124"/>
      <c r="C17" s="123"/>
      <c r="D17" s="123"/>
      <c r="E17" s="123"/>
      <c r="F17" s="123"/>
      <c r="G17" s="123"/>
      <c r="H17" s="123"/>
      <c r="I17" s="123"/>
      <c r="J17" s="140"/>
      <c r="K17" s="141"/>
      <c r="L17" s="140"/>
      <c r="M17" s="140"/>
      <c r="N17" s="140"/>
      <c r="O17" s="140"/>
      <c r="P17" s="142"/>
      <c r="R17" s="125"/>
      <c r="S17" s="126"/>
      <c r="T17" s="126"/>
      <c r="U17" s="126"/>
      <c r="V17" s="126"/>
      <c r="W17" s="126"/>
      <c r="X17" s="126"/>
      <c r="Y17" s="131"/>
      <c r="Z17" s="131"/>
      <c r="AA17" s="126"/>
      <c r="AB17" s="126"/>
      <c r="AC17" s="125"/>
      <c r="AD17" s="125"/>
    </row>
    <row r="18" spans="1:30" s="130" customFormat="1" ht="36" customHeight="1" x14ac:dyDescent="0.2">
      <c r="A18" s="135"/>
      <c r="B18" s="124"/>
      <c r="C18" s="123"/>
      <c r="D18" s="123"/>
      <c r="E18" s="123"/>
      <c r="F18" s="123"/>
      <c r="G18" s="123"/>
      <c r="H18" s="123"/>
      <c r="I18" s="123"/>
      <c r="J18" s="140"/>
      <c r="K18" s="141"/>
      <c r="L18" s="140"/>
      <c r="M18" s="140"/>
      <c r="N18" s="140"/>
      <c r="O18" s="140"/>
      <c r="P18" s="142"/>
      <c r="R18" s="125"/>
      <c r="S18" s="126"/>
      <c r="T18" s="126"/>
      <c r="U18" s="126"/>
      <c r="V18" s="126"/>
      <c r="W18" s="126"/>
      <c r="X18" s="126"/>
      <c r="Y18" s="131"/>
      <c r="Z18" s="131"/>
      <c r="AA18" s="126"/>
      <c r="AB18" s="126"/>
      <c r="AC18" s="125"/>
      <c r="AD18" s="125"/>
    </row>
    <row r="19" spans="1:30" s="130" customFormat="1" ht="36" customHeight="1" x14ac:dyDescent="0.2">
      <c r="A19" s="135"/>
      <c r="B19" s="124"/>
      <c r="C19" s="123"/>
      <c r="D19" s="123"/>
      <c r="E19" s="123"/>
      <c r="F19" s="123"/>
      <c r="G19" s="123"/>
      <c r="H19" s="123"/>
      <c r="I19" s="123"/>
      <c r="J19" s="140"/>
      <c r="K19" s="141"/>
      <c r="L19" s="140"/>
      <c r="M19" s="140"/>
      <c r="N19" s="140"/>
      <c r="O19" s="140"/>
      <c r="P19" s="142"/>
      <c r="R19" s="125"/>
      <c r="S19" s="126"/>
      <c r="T19" s="126"/>
      <c r="U19" s="126"/>
      <c r="V19" s="126"/>
      <c r="W19" s="126"/>
      <c r="X19" s="126"/>
      <c r="Y19" s="131"/>
      <c r="Z19" s="131"/>
      <c r="AA19" s="126"/>
      <c r="AB19" s="126"/>
      <c r="AC19" s="125"/>
      <c r="AD19" s="125"/>
    </row>
    <row r="20" spans="1:30" s="130" customFormat="1" ht="36" customHeight="1" x14ac:dyDescent="0.2">
      <c r="A20" s="135"/>
      <c r="B20" s="124"/>
      <c r="C20" s="123"/>
      <c r="D20" s="123"/>
      <c r="E20" s="123"/>
      <c r="F20" s="123"/>
      <c r="G20" s="123"/>
      <c r="H20" s="123"/>
      <c r="I20" s="123"/>
      <c r="J20" s="140"/>
      <c r="K20" s="141"/>
      <c r="L20" s="140"/>
      <c r="M20" s="140"/>
      <c r="N20" s="140"/>
      <c r="O20" s="140"/>
      <c r="P20" s="142"/>
      <c r="R20" s="125"/>
      <c r="S20" s="126"/>
      <c r="T20" s="126"/>
      <c r="U20" s="126"/>
      <c r="V20" s="126"/>
      <c r="W20" s="126"/>
      <c r="X20" s="126"/>
      <c r="Y20" s="131"/>
      <c r="Z20" s="131"/>
      <c r="AA20" s="126"/>
      <c r="AB20" s="126"/>
      <c r="AC20" s="125"/>
      <c r="AD20" s="125"/>
    </row>
    <row r="21" spans="1:30" s="130" customFormat="1" ht="36" customHeight="1" x14ac:dyDescent="0.2">
      <c r="A21" s="135"/>
      <c r="B21" s="124"/>
      <c r="C21" s="123"/>
      <c r="D21" s="123"/>
      <c r="E21" s="123"/>
      <c r="F21" s="123"/>
      <c r="G21" s="123"/>
      <c r="H21" s="123"/>
      <c r="I21" s="123"/>
      <c r="J21" s="140"/>
      <c r="K21" s="141"/>
      <c r="L21" s="140"/>
      <c r="M21" s="140"/>
      <c r="N21" s="140"/>
      <c r="O21" s="140"/>
      <c r="P21" s="142"/>
      <c r="R21" s="125"/>
      <c r="S21" s="126"/>
      <c r="T21" s="126"/>
      <c r="U21" s="126"/>
      <c r="V21" s="126"/>
      <c r="W21" s="126"/>
      <c r="X21" s="126"/>
      <c r="Y21" s="131"/>
      <c r="Z21" s="131"/>
      <c r="AA21" s="126"/>
      <c r="AB21" s="126"/>
      <c r="AC21" s="125"/>
      <c r="AD21" s="125"/>
    </row>
    <row r="22" spans="1:30" s="130" customFormat="1" ht="36" customHeight="1" x14ac:dyDescent="0.2">
      <c r="A22" s="135"/>
      <c r="B22" s="124"/>
      <c r="C22" s="143"/>
      <c r="D22" s="143"/>
      <c r="E22" s="143"/>
      <c r="F22" s="143"/>
      <c r="G22" s="143"/>
      <c r="H22" s="143"/>
      <c r="I22" s="143"/>
      <c r="J22" s="140"/>
      <c r="K22" s="141"/>
      <c r="L22" s="140"/>
      <c r="M22" s="140"/>
      <c r="N22" s="140"/>
      <c r="O22" s="140"/>
      <c r="P22" s="142"/>
      <c r="R22" s="125"/>
      <c r="S22" s="126"/>
      <c r="T22" s="126"/>
      <c r="U22" s="126"/>
      <c r="V22" s="126"/>
      <c r="W22" s="126"/>
      <c r="X22" s="126"/>
      <c r="Y22" s="131"/>
      <c r="Z22" s="131"/>
      <c r="AA22" s="126"/>
      <c r="AB22" s="126"/>
      <c r="AC22" s="125"/>
      <c r="AD22" s="125"/>
    </row>
    <row r="23" spans="1:30" s="130" customFormat="1" ht="36" customHeight="1" x14ac:dyDescent="0.2">
      <c r="A23" s="135"/>
      <c r="B23" s="124"/>
      <c r="C23" s="143"/>
      <c r="D23" s="143"/>
      <c r="E23" s="143"/>
      <c r="F23" s="143"/>
      <c r="G23" s="143"/>
      <c r="H23" s="143"/>
      <c r="I23" s="143"/>
      <c r="J23" s="140"/>
      <c r="K23" s="141"/>
      <c r="L23" s="140"/>
      <c r="M23" s="140"/>
      <c r="N23" s="140"/>
      <c r="O23" s="140"/>
      <c r="P23" s="142"/>
      <c r="R23" s="125"/>
      <c r="S23" s="126"/>
      <c r="T23" s="126"/>
      <c r="U23" s="126"/>
      <c r="V23" s="126"/>
      <c r="W23" s="126"/>
      <c r="X23" s="126"/>
      <c r="Y23" s="131"/>
      <c r="Z23" s="131"/>
      <c r="AA23" s="126"/>
      <c r="AB23" s="126"/>
      <c r="AC23" s="125"/>
      <c r="AD23" s="125"/>
    </row>
    <row r="24" spans="1:30" s="130" customFormat="1" ht="36" customHeight="1" x14ac:dyDescent="0.2">
      <c r="A24" s="135"/>
      <c r="B24" s="124"/>
      <c r="C24" s="143"/>
      <c r="D24" s="143"/>
      <c r="E24" s="143"/>
      <c r="F24" s="143"/>
      <c r="G24" s="143"/>
      <c r="H24" s="143"/>
      <c r="I24" s="143"/>
      <c r="J24" s="140"/>
      <c r="K24" s="141"/>
      <c r="L24" s="140"/>
      <c r="M24" s="140"/>
      <c r="N24" s="140"/>
      <c r="O24" s="140"/>
      <c r="P24" s="142"/>
      <c r="R24" s="125"/>
      <c r="S24" s="126"/>
      <c r="T24" s="126"/>
      <c r="U24" s="126"/>
      <c r="V24" s="126"/>
      <c r="W24" s="126"/>
      <c r="X24" s="126"/>
      <c r="Y24" s="131"/>
      <c r="Z24" s="131"/>
      <c r="AA24" s="126"/>
      <c r="AB24" s="126"/>
      <c r="AC24" s="125"/>
      <c r="AD24" s="125"/>
    </row>
    <row r="25" spans="1:30" s="130" customFormat="1" ht="36" customHeight="1" x14ac:dyDescent="0.2">
      <c r="A25" s="135"/>
      <c r="B25" s="124"/>
      <c r="C25" s="143"/>
      <c r="D25" s="143"/>
      <c r="E25" s="143"/>
      <c r="F25" s="143"/>
      <c r="G25" s="143"/>
      <c r="H25" s="143"/>
      <c r="I25" s="143"/>
      <c r="J25" s="140"/>
      <c r="K25" s="141"/>
      <c r="L25" s="140"/>
      <c r="M25" s="140"/>
      <c r="N25" s="140"/>
      <c r="O25" s="140"/>
      <c r="P25" s="142"/>
      <c r="R25" s="125"/>
      <c r="S25" s="126"/>
      <c r="T25" s="126"/>
      <c r="U25" s="126"/>
      <c r="V25" s="126"/>
      <c r="W25" s="126"/>
      <c r="X25" s="126"/>
      <c r="Y25" s="131"/>
      <c r="Z25" s="131"/>
      <c r="AA25" s="126"/>
      <c r="AB25" s="126"/>
      <c r="AC25" s="125"/>
      <c r="AD25" s="125"/>
    </row>
    <row r="26" spans="1:30" s="130" customFormat="1" ht="36" customHeight="1" x14ac:dyDescent="0.2">
      <c r="A26" s="135"/>
      <c r="B26" s="124"/>
      <c r="C26" s="143"/>
      <c r="D26" s="143"/>
      <c r="E26" s="143"/>
      <c r="F26" s="143"/>
      <c r="G26" s="143"/>
      <c r="H26" s="143"/>
      <c r="I26" s="143"/>
      <c r="J26" s="140"/>
      <c r="K26" s="141"/>
      <c r="L26" s="140"/>
      <c r="M26" s="140"/>
      <c r="N26" s="140"/>
      <c r="O26" s="140"/>
      <c r="P26" s="142"/>
      <c r="R26" s="125"/>
      <c r="S26" s="126"/>
      <c r="T26" s="126"/>
      <c r="U26" s="126"/>
      <c r="V26" s="126"/>
      <c r="W26" s="126"/>
      <c r="X26" s="126"/>
      <c r="Y26" s="131"/>
      <c r="Z26" s="131"/>
      <c r="AA26" s="126"/>
      <c r="AB26" s="126"/>
      <c r="AC26" s="125"/>
      <c r="AD26" s="125"/>
    </row>
    <row r="27" spans="1:30" s="130" customFormat="1" ht="36" customHeight="1" x14ac:dyDescent="0.2">
      <c r="A27" s="135"/>
      <c r="B27" s="124"/>
      <c r="C27" s="143"/>
      <c r="D27" s="143"/>
      <c r="E27" s="143"/>
      <c r="F27" s="143"/>
      <c r="G27" s="143"/>
      <c r="H27" s="143"/>
      <c r="I27" s="143"/>
      <c r="J27" s="140"/>
      <c r="K27" s="141"/>
      <c r="L27" s="140"/>
      <c r="M27" s="140"/>
      <c r="N27" s="140"/>
      <c r="O27" s="140"/>
      <c r="P27" s="142"/>
      <c r="R27" s="125"/>
      <c r="S27" s="126"/>
      <c r="T27" s="126"/>
      <c r="U27" s="126"/>
      <c r="V27" s="126"/>
      <c r="W27" s="126"/>
      <c r="X27" s="126"/>
      <c r="Y27" s="131"/>
      <c r="Z27" s="131"/>
      <c r="AA27" s="126"/>
      <c r="AB27" s="126"/>
      <c r="AC27" s="125"/>
      <c r="AD27" s="125"/>
    </row>
    <row r="28" spans="1:30" s="130" customFormat="1" ht="36" customHeight="1" x14ac:dyDescent="0.2">
      <c r="A28" s="135"/>
      <c r="B28" s="124"/>
      <c r="C28" s="143"/>
      <c r="D28" s="143"/>
      <c r="E28" s="143"/>
      <c r="F28" s="143"/>
      <c r="G28" s="143"/>
      <c r="H28" s="143"/>
      <c r="I28" s="143"/>
      <c r="J28" s="140"/>
      <c r="K28" s="141"/>
      <c r="L28" s="140"/>
      <c r="M28" s="140"/>
      <c r="N28" s="140"/>
      <c r="O28" s="140"/>
      <c r="P28" s="142"/>
      <c r="R28" s="125"/>
      <c r="S28" s="126"/>
      <c r="T28" s="126"/>
      <c r="U28" s="126"/>
      <c r="V28" s="126"/>
      <c r="W28" s="126"/>
      <c r="X28" s="126"/>
      <c r="Y28" s="131"/>
      <c r="Z28" s="131"/>
      <c r="AA28" s="126"/>
      <c r="AB28" s="126"/>
      <c r="AC28" s="125"/>
      <c r="AD28" s="125"/>
    </row>
    <row r="29" spans="1:30" s="130" customFormat="1" ht="36" customHeight="1" x14ac:dyDescent="0.2">
      <c r="A29" s="135"/>
      <c r="B29" s="124"/>
      <c r="C29" s="143"/>
      <c r="D29" s="143"/>
      <c r="E29" s="143"/>
      <c r="F29" s="143"/>
      <c r="G29" s="143"/>
      <c r="H29" s="143"/>
      <c r="I29" s="143"/>
      <c r="J29" s="140"/>
      <c r="K29" s="141"/>
      <c r="L29" s="140"/>
      <c r="M29" s="140"/>
      <c r="N29" s="140"/>
      <c r="O29" s="140"/>
      <c r="P29" s="142"/>
      <c r="R29" s="125"/>
      <c r="S29" s="126"/>
      <c r="T29" s="126"/>
      <c r="U29" s="126"/>
      <c r="V29" s="126"/>
      <c r="W29" s="126"/>
      <c r="X29" s="126"/>
      <c r="Y29" s="131"/>
      <c r="Z29" s="131"/>
      <c r="AA29" s="126"/>
      <c r="AB29" s="126"/>
      <c r="AC29" s="125"/>
      <c r="AD29" s="125"/>
    </row>
    <row r="30" spans="1:30" x14ac:dyDescent="0.2">
      <c r="Y30" s="131"/>
      <c r="Z30" s="131"/>
    </row>
    <row r="31" spans="1:30" x14ac:dyDescent="0.2">
      <c r="Y31" s="131"/>
      <c r="Z31" s="131"/>
    </row>
    <row r="32" spans="1:30" x14ac:dyDescent="0.2">
      <c r="Y32" s="131"/>
      <c r="Z32" s="131"/>
    </row>
    <row r="33" spans="25:26" x14ac:dyDescent="0.2">
      <c r="Y33" s="131"/>
      <c r="Z33" s="131"/>
    </row>
    <row r="34" spans="25:26" x14ac:dyDescent="0.2">
      <c r="Y34" s="131"/>
      <c r="Z34" s="131"/>
    </row>
    <row r="35" spans="25:26" x14ac:dyDescent="0.2">
      <c r="Y35" s="131"/>
      <c r="Z35" s="131"/>
    </row>
    <row r="36" spans="25:26" x14ac:dyDescent="0.2">
      <c r="Y36" s="131"/>
      <c r="Z36" s="131"/>
    </row>
    <row r="37" spans="25:26" x14ac:dyDescent="0.2">
      <c r="Y37" s="131"/>
      <c r="Z37" s="131"/>
    </row>
    <row r="38" spans="25:26" x14ac:dyDescent="0.2">
      <c r="Y38" s="131"/>
      <c r="Z38" s="131"/>
    </row>
    <row r="39" spans="25:26" x14ac:dyDescent="0.2">
      <c r="Y39" s="131"/>
      <c r="Z39" s="131"/>
    </row>
    <row r="40" spans="25:26" x14ac:dyDescent="0.2">
      <c r="Y40" s="131"/>
      <c r="Z40" s="131"/>
    </row>
    <row r="41" spans="25:26" x14ac:dyDescent="0.2">
      <c r="Y41" s="131"/>
      <c r="Z41" s="131"/>
    </row>
    <row r="42" spans="25:26" x14ac:dyDescent="0.2">
      <c r="Y42" s="131"/>
      <c r="Z42" s="131"/>
    </row>
    <row r="43" spans="25:26" x14ac:dyDescent="0.2">
      <c r="Y43" s="131"/>
      <c r="Z43" s="131"/>
    </row>
    <row r="44" spans="25:26" x14ac:dyDescent="0.2">
      <c r="Y44" s="131"/>
      <c r="Z44" s="131"/>
    </row>
    <row r="45" spans="25:26" x14ac:dyDescent="0.2">
      <c r="Y45" s="131"/>
      <c r="Z45" s="131"/>
    </row>
    <row r="46" spans="25:26" x14ac:dyDescent="0.2">
      <c r="Y46" s="131"/>
      <c r="Z46" s="131"/>
    </row>
    <row r="47" spans="25:26" x14ac:dyDescent="0.2">
      <c r="Y47" s="131"/>
      <c r="Z47" s="131"/>
    </row>
    <row r="48" spans="25:26" x14ac:dyDescent="0.2">
      <c r="Y48" s="131"/>
      <c r="Z48" s="131"/>
    </row>
    <row r="49" spans="25:26" x14ac:dyDescent="0.2">
      <c r="Y49" s="131"/>
      <c r="Z49" s="131"/>
    </row>
    <row r="50" spans="25:26" x14ac:dyDescent="0.2">
      <c r="Y50" s="131"/>
      <c r="Z50" s="131"/>
    </row>
    <row r="51" spans="25:26" x14ac:dyDescent="0.2">
      <c r="Y51" s="131"/>
      <c r="Z51" s="131"/>
    </row>
    <row r="52" spans="25:26" x14ac:dyDescent="0.2">
      <c r="Y52" s="131"/>
      <c r="Z52" s="131"/>
    </row>
    <row r="53" spans="25:26" x14ac:dyDescent="0.2">
      <c r="Y53" s="131"/>
      <c r="Z53" s="131"/>
    </row>
    <row r="54" spans="25:26" x14ac:dyDescent="0.2">
      <c r="Y54" s="131"/>
      <c r="Z54" s="131"/>
    </row>
    <row r="55" spans="25:26" x14ac:dyDescent="0.2">
      <c r="Y55" s="131"/>
      <c r="Z55" s="131"/>
    </row>
    <row r="56" spans="25:26" x14ac:dyDescent="0.2">
      <c r="Y56" s="131"/>
      <c r="Z56" s="131"/>
    </row>
    <row r="57" spans="25:26" x14ac:dyDescent="0.2">
      <c r="Y57" s="131"/>
      <c r="Z57" s="131"/>
    </row>
    <row r="58" spans="25:26" x14ac:dyDescent="0.2">
      <c r="Y58" s="131"/>
      <c r="Z58" s="131"/>
    </row>
    <row r="59" spans="25:26" x14ac:dyDescent="0.2">
      <c r="Y59" s="131"/>
      <c r="Z59" s="131"/>
    </row>
    <row r="60" spans="25:26" x14ac:dyDescent="0.2">
      <c r="Y60" s="131"/>
      <c r="Z60" s="131"/>
    </row>
    <row r="61" spans="25:26" x14ac:dyDescent="0.2">
      <c r="Y61" s="131"/>
      <c r="Z61" s="131"/>
    </row>
    <row r="62" spans="25:26" x14ac:dyDescent="0.2">
      <c r="Y62" s="131"/>
      <c r="Z62" s="131"/>
    </row>
    <row r="63" spans="25:26" x14ac:dyDescent="0.2">
      <c r="Y63" s="131"/>
      <c r="Z63" s="131"/>
    </row>
    <row r="64" spans="25:26" x14ac:dyDescent="0.2">
      <c r="Y64" s="131"/>
      <c r="Z64" s="131"/>
    </row>
    <row r="65" spans="25:26" x14ac:dyDescent="0.2">
      <c r="Y65" s="131"/>
      <c r="Z65" s="131"/>
    </row>
    <row r="66" spans="25:26" x14ac:dyDescent="0.2">
      <c r="Y66" s="131"/>
      <c r="Z66" s="131"/>
    </row>
    <row r="67" spans="25:26" x14ac:dyDescent="0.2">
      <c r="Y67" s="131"/>
      <c r="Z67" s="131"/>
    </row>
    <row r="68" spans="25:26" x14ac:dyDescent="0.2">
      <c r="Y68" s="131"/>
      <c r="Z68" s="131"/>
    </row>
    <row r="69" spans="25:26" x14ac:dyDescent="0.2">
      <c r="Y69" s="131"/>
      <c r="Z69" s="131"/>
    </row>
    <row r="70" spans="25:26" x14ac:dyDescent="0.2">
      <c r="Y70" s="131"/>
      <c r="Z70" s="131"/>
    </row>
    <row r="71" spans="25:26" x14ac:dyDescent="0.2">
      <c r="Y71" s="131"/>
      <c r="Z71" s="131"/>
    </row>
    <row r="72" spans="25:26" x14ac:dyDescent="0.2">
      <c r="Y72" s="131"/>
      <c r="Z72" s="131"/>
    </row>
    <row r="73" spans="25:26" x14ac:dyDescent="0.2">
      <c r="Y73" s="131"/>
      <c r="Z73" s="131"/>
    </row>
    <row r="74" spans="25:26" x14ac:dyDescent="0.2">
      <c r="Y74" s="131"/>
      <c r="Z74" s="131"/>
    </row>
    <row r="75" spans="25:26" x14ac:dyDescent="0.2">
      <c r="Y75" s="131"/>
      <c r="Z75" s="131"/>
    </row>
    <row r="76" spans="25:26" x14ac:dyDescent="0.2">
      <c r="Y76" s="131"/>
      <c r="Z76" s="131"/>
    </row>
    <row r="77" spans="25:26" x14ac:dyDescent="0.2">
      <c r="Y77" s="131"/>
      <c r="Z77" s="131"/>
    </row>
    <row r="78" spans="25:26" x14ac:dyDescent="0.2">
      <c r="Y78" s="131"/>
      <c r="Z78" s="131"/>
    </row>
    <row r="79" spans="25:26" x14ac:dyDescent="0.2">
      <c r="Y79" s="131"/>
      <c r="Z79" s="131"/>
    </row>
    <row r="80" spans="25:26" x14ac:dyDescent="0.2">
      <c r="Y80" s="131"/>
      <c r="Z80" s="131"/>
    </row>
    <row r="81" spans="25:26" x14ac:dyDescent="0.2">
      <c r="Y81" s="131"/>
      <c r="Z81" s="131"/>
    </row>
    <row r="82" spans="25:26" x14ac:dyDescent="0.2">
      <c r="Y82" s="131"/>
      <c r="Z82" s="131"/>
    </row>
    <row r="83" spans="25:26" x14ac:dyDescent="0.2">
      <c r="Y83" s="131"/>
      <c r="Z83" s="131"/>
    </row>
    <row r="84" spans="25:26" x14ac:dyDescent="0.2">
      <c r="Y84" s="131"/>
      <c r="Z84" s="131"/>
    </row>
    <row r="85" spans="25:26" x14ac:dyDescent="0.2">
      <c r="Y85" s="131"/>
      <c r="Z85" s="131"/>
    </row>
    <row r="86" spans="25:26" x14ac:dyDescent="0.2">
      <c r="Y86" s="131"/>
      <c r="Z86" s="131"/>
    </row>
    <row r="87" spans="25:26" x14ac:dyDescent="0.2">
      <c r="Y87" s="131"/>
      <c r="Z87" s="131"/>
    </row>
    <row r="88" spans="25:26" x14ac:dyDescent="0.2">
      <c r="Y88" s="131"/>
      <c r="Z88" s="131"/>
    </row>
    <row r="89" spans="25:26" x14ac:dyDescent="0.2">
      <c r="Y89" s="131"/>
      <c r="Z89" s="131"/>
    </row>
    <row r="90" spans="25:26" x14ac:dyDescent="0.2">
      <c r="Y90" s="131"/>
      <c r="Z90" s="131"/>
    </row>
    <row r="91" spans="25:26" x14ac:dyDescent="0.2">
      <c r="Y91" s="131"/>
      <c r="Z91" s="131"/>
    </row>
    <row r="92" spans="25:26" x14ac:dyDescent="0.2">
      <c r="Y92" s="131"/>
      <c r="Z92" s="131"/>
    </row>
    <row r="93" spans="25:26" x14ac:dyDescent="0.2">
      <c r="Y93" s="131"/>
      <c r="Z93" s="131"/>
    </row>
    <row r="94" spans="25:26" x14ac:dyDescent="0.2">
      <c r="Y94" s="131"/>
      <c r="Z94" s="131"/>
    </row>
    <row r="95" spans="25:26" x14ac:dyDescent="0.2">
      <c r="Y95" s="131"/>
      <c r="Z95" s="131"/>
    </row>
    <row r="96" spans="25:26" x14ac:dyDescent="0.2">
      <c r="Y96" s="131"/>
      <c r="Z96" s="131"/>
    </row>
    <row r="97" spans="25:26" x14ac:dyDescent="0.2">
      <c r="Y97" s="131"/>
      <c r="Z97" s="131"/>
    </row>
    <row r="98" spans="25:26" x14ac:dyDescent="0.2">
      <c r="Y98" s="131"/>
      <c r="Z98" s="131"/>
    </row>
    <row r="99" spans="25:26" x14ac:dyDescent="0.2">
      <c r="Y99" s="131"/>
      <c r="Z99" s="131"/>
    </row>
    <row r="100" spans="25:26" x14ac:dyDescent="0.2">
      <c r="Y100" s="131"/>
      <c r="Z100" s="131"/>
    </row>
    <row r="101" spans="25:26" x14ac:dyDescent="0.2">
      <c r="Y101" s="131"/>
      <c r="Z101" s="131"/>
    </row>
    <row r="102" spans="25:26" x14ac:dyDescent="0.2">
      <c r="Y102" s="131"/>
      <c r="Z102" s="131"/>
    </row>
    <row r="103" spans="25:26" x14ac:dyDescent="0.2">
      <c r="Y103" s="131"/>
      <c r="Z103" s="131"/>
    </row>
    <row r="104" spans="25:26" x14ac:dyDescent="0.2">
      <c r="Y104" s="131"/>
      <c r="Z104" s="131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>
      <selection activeCell="B32" sqref="B32"/>
    </sheetView>
  </sheetViews>
  <sheetFormatPr defaultRowHeight="12.75" x14ac:dyDescent="0.2"/>
  <sheetData>
    <row r="2" spans="2:14" x14ac:dyDescent="0.2">
      <c r="B2" s="454" t="s">
        <v>126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2:14" x14ac:dyDescent="0.2">
      <c r="B3" s="454" t="s">
        <v>127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2:14" x14ac:dyDescent="0.2">
      <c r="B4" s="454" t="s">
        <v>45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2:14" x14ac:dyDescent="0.2"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</row>
    <row r="6" spans="2:14" x14ac:dyDescent="0.2">
      <c r="B6" s="454" t="s">
        <v>129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2:14" x14ac:dyDescent="0.2">
      <c r="B7" s="454" t="s">
        <v>128</v>
      </c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</row>
    <row r="8" spans="2:14" x14ac:dyDescent="0.2"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</row>
    <row r="9" spans="2:14" x14ac:dyDescent="0.2">
      <c r="B9" s="454" t="s">
        <v>46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</row>
    <row r="10" spans="2:14" x14ac:dyDescent="0.2">
      <c r="B10" s="454" t="s">
        <v>131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</row>
    <row r="11" spans="2:14" x14ac:dyDescent="0.2">
      <c r="B11" s="454" t="s">
        <v>47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</row>
    <row r="12" spans="2:14" x14ac:dyDescent="0.2">
      <c r="B12" s="454" t="s">
        <v>130</v>
      </c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</row>
    <row r="13" spans="2:14" x14ac:dyDescent="0.2">
      <c r="B13" s="454" t="s">
        <v>48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260"/>
  <sheetViews>
    <sheetView workbookViewId="0">
      <selection activeCell="W6" sqref="W6"/>
    </sheetView>
  </sheetViews>
  <sheetFormatPr defaultColWidth="9.140625" defaultRowHeight="12.75" customHeight="1" x14ac:dyDescent="0.2"/>
  <cols>
    <col min="1" max="1" width="9.7109375" style="185" customWidth="1"/>
    <col min="2" max="2" width="4.7109375" style="188" customWidth="1"/>
    <col min="3" max="3" width="4.7109375" style="189" customWidth="1"/>
    <col min="4" max="4" width="4.7109375" style="188" customWidth="1"/>
    <col min="5" max="5" width="4.7109375" style="189" customWidth="1"/>
    <col min="6" max="6" width="4.7109375" style="188" customWidth="1"/>
    <col min="7" max="7" width="4.7109375" style="189" customWidth="1"/>
    <col min="8" max="8" width="4.7109375" style="188" customWidth="1"/>
    <col min="9" max="9" width="4.7109375" style="189" customWidth="1"/>
    <col min="10" max="10" width="4.7109375" style="188" customWidth="1"/>
    <col min="11" max="11" width="7.28515625" style="189" customWidth="1"/>
    <col min="12" max="18" width="9.140625" style="185" hidden="1" customWidth="1"/>
    <col min="19" max="16384" width="9.140625" style="185"/>
  </cols>
  <sheetData>
    <row r="1" spans="1:24" s="179" customFormat="1" ht="25.5" customHeight="1" x14ac:dyDescent="0.2">
      <c r="A1" s="175" t="s">
        <v>139</v>
      </c>
      <c r="B1" s="176">
        <v>4</v>
      </c>
      <c r="C1" s="177">
        <v>0</v>
      </c>
      <c r="D1" s="176">
        <v>0</v>
      </c>
      <c r="E1" s="177">
        <v>16</v>
      </c>
      <c r="F1" s="176">
        <v>2</v>
      </c>
      <c r="G1" s="177">
        <v>2</v>
      </c>
      <c r="H1" s="176">
        <v>4</v>
      </c>
      <c r="I1" s="177">
        <v>2</v>
      </c>
      <c r="J1" s="176">
        <v>2</v>
      </c>
      <c r="K1" s="177" t="s">
        <v>140</v>
      </c>
      <c r="L1" s="178">
        <f>K2+B2*B1+C2*C1+D2*D1+E2*E1+F2*F1+G2*G1+H2*H1+I2*I1+J2*J1</f>
        <v>632.5</v>
      </c>
      <c r="M1" s="178"/>
    </row>
    <row r="2" spans="1:24" ht="12.75" customHeight="1" x14ac:dyDescent="0.2">
      <c r="A2" s="180" t="s">
        <v>75</v>
      </c>
      <c r="B2" s="181">
        <f>IF($A$2="Kilos",50,110)</f>
        <v>50</v>
      </c>
      <c r="C2" s="182">
        <f>IF($A$2="Kilos",45,100)</f>
        <v>45</v>
      </c>
      <c r="D2" s="181">
        <f>IF($A$2="Kilos",25,55)</f>
        <v>25</v>
      </c>
      <c r="E2" s="182">
        <f>IF($A$2="Kilos",20,45)</f>
        <v>20</v>
      </c>
      <c r="F2" s="181">
        <f>IF($A$2="Kilos",15,35)</f>
        <v>15</v>
      </c>
      <c r="G2" s="182">
        <f>IF($A$2="Kilos",10,25)</f>
        <v>10</v>
      </c>
      <c r="H2" s="181">
        <f>IF($A$2="Kilos",5,10)</f>
        <v>5</v>
      </c>
      <c r="I2" s="182">
        <f>IF($A$2="Kilos",2.5,5)</f>
        <v>2.5</v>
      </c>
      <c r="J2" s="181">
        <f>IF($A$2="Kilos",1.25,2.5)</f>
        <v>1.25</v>
      </c>
      <c r="K2" s="183">
        <v>35</v>
      </c>
      <c r="L2" s="184" t="s">
        <v>141</v>
      </c>
      <c r="M2" s="184"/>
      <c r="O2" s="185">
        <f>IF($A$2="Pounds",P2,Q2)</f>
        <v>20</v>
      </c>
      <c r="P2" s="185">
        <v>45</v>
      </c>
      <c r="Q2" s="185">
        <v>20</v>
      </c>
    </row>
    <row r="3" spans="1:24" ht="12.75" customHeight="1" x14ac:dyDescent="0.2">
      <c r="A3" s="186" t="s">
        <v>142</v>
      </c>
      <c r="B3" s="181"/>
      <c r="C3" s="182"/>
      <c r="D3" s="181"/>
      <c r="E3" s="182"/>
      <c r="F3" s="181"/>
      <c r="G3" s="182"/>
      <c r="H3" s="181"/>
      <c r="I3" s="182"/>
      <c r="J3" s="181"/>
      <c r="K3" s="182"/>
      <c r="L3" s="184"/>
      <c r="M3" s="184" t="s">
        <v>143</v>
      </c>
      <c r="O3" s="185">
        <f>IF($A$2="Pounds",P3,Q3)</f>
        <v>22.5</v>
      </c>
      <c r="P3" s="185">
        <v>50</v>
      </c>
      <c r="Q3" s="185">
        <v>22.5</v>
      </c>
      <c r="W3" s="185" t="s">
        <v>437</v>
      </c>
      <c r="X3" s="185" t="s">
        <v>438</v>
      </c>
    </row>
    <row r="4" spans="1:24" ht="12.75" customHeight="1" x14ac:dyDescent="0.2">
      <c r="A4" s="186">
        <f>IF(M4+$K$2&gt;$L$1,0,M4+$K$2)</f>
        <v>35</v>
      </c>
      <c r="B4" s="181">
        <f>IF(A4=0,0,MIN($B$1/2,INT(M4/(2*$B$2))))</f>
        <v>0</v>
      </c>
      <c r="C4" s="182">
        <f>IF(A4=0,0,MIN($C$1/2,INT(($M4-2*$B4*$B$2)/(2*$C$2))))</f>
        <v>0</v>
      </c>
      <c r="D4" s="181">
        <f>IF(A4=0,0,MIN($D$1/2,INT(($M4-2*$B4*$B$2-2*$C4*$C$2)/(2*$D$2))))</f>
        <v>0</v>
      </c>
      <c r="E4" s="182">
        <f>IF(A4=0,0,MIN($E$1/2,INT(($M4-2*$B4*$B$2-2*$C4*$C$2-2*$D4*$D$2)/(2*$E$2))))</f>
        <v>0</v>
      </c>
      <c r="F4" s="181">
        <f>IF(A4=0,0,MIN($F$1/2,INT(($M4-2*$B4*$B$2-2*$C4*$C$2-2*$D4*$D$2-2*$E4*$E$2)/(2*$F$2))))</f>
        <v>0</v>
      </c>
      <c r="G4" s="182">
        <f>IF(A4=0,0,MIN($G$1/2,INT(($M4-2*$B4*$B$2-2*$C4*$C$2-2*$D4*$D$2-2*$E4*$E$2-2*$F4*$F$2)/(2*$G$2))))</f>
        <v>0</v>
      </c>
      <c r="H4" s="181">
        <f>IF(A4=0,0,MIN($H$1/2,INT(($M4-2*$B4*$B$2-2*$C4*$C$2-2*$D4*$D$2-2*$E4*$E$2-2*$F4*$F$2-2*$G4*$G$2)/(2*$H$2))))</f>
        <v>0</v>
      </c>
      <c r="I4" s="182">
        <f>IF(A4=0,0,MIN($I$1/2,INT(($M4-2*$B4*$B$2-2*$C4*$C$2-2*$D4*$D$2-2*$E4*$E$2-2*$F4*$F$2-2*$G4*$G$2-2*$H4*$H$2)/(2*$I$2))))</f>
        <v>0</v>
      </c>
      <c r="J4" s="181">
        <f>IF(A4=0,0,MIN($J$1/2,INT(($M4-2*$B4*$B$2-2*$C4*$C$2-2*$D4*$D$2-2*$E4*$E$2-2*$F4*$F$2-2*$G4*$G$2-2*$H4*$H$2-2*$I4*$I$2)/(2*$J$2))))</f>
        <v>0</v>
      </c>
      <c r="K4" s="182"/>
      <c r="L4" s="184">
        <v>0</v>
      </c>
      <c r="M4" s="187">
        <v>0</v>
      </c>
      <c r="N4" s="185" t="str">
        <f>IF($K$2+2*(B4*$B$2+C4*$C$2+D4*$D$2+E4*$E$2+F4*$F$2+G4*$G$2+H4*$H$2+I4*$I$2+J4*$J$2)=A4,"","Not enough weight for this load")</f>
        <v/>
      </c>
      <c r="O4" s="185">
        <f>IF($A$2="Pounds",P4,Q4)</f>
        <v>25</v>
      </c>
      <c r="P4" s="185">
        <v>55</v>
      </c>
      <c r="Q4" s="185">
        <v>25</v>
      </c>
      <c r="W4" s="185" t="s">
        <v>439</v>
      </c>
      <c r="X4" s="185" t="s">
        <v>440</v>
      </c>
    </row>
    <row r="5" spans="1:24" ht="12.75" customHeight="1" x14ac:dyDescent="0.2">
      <c r="A5" s="186">
        <f t="shared" ref="A5:A68" si="0">IF(M5+$K$2&gt;$L$1,0,M5+$K$2)</f>
        <v>37.5</v>
      </c>
      <c r="B5" s="181">
        <f t="shared" ref="B5:B68" si="1">IF(A5=0,0,MIN($B$1/2,INT(M5/(2*$B$2))))</f>
        <v>0</v>
      </c>
      <c r="C5" s="182">
        <f t="shared" ref="C5:C68" si="2">IF(A5=0,0,MIN($C$1/2,INT(($M5-2*$B5*$B$2)/(2*$C$2))))</f>
        <v>0</v>
      </c>
      <c r="D5" s="181">
        <f t="shared" ref="D5:D68" si="3">IF(A5=0,0,MIN($D$1/2,INT(($M5-2*$B5*$B$2-2*$C5*$C$2)/(2*$D$2))))</f>
        <v>0</v>
      </c>
      <c r="E5" s="182">
        <f t="shared" ref="E5:E68" si="4">IF(A5=0,0,MIN($E$1/2,INT(($M5-2*$B5*$B$2-2*$C5*$C$2-2*$D5*$D$2)/(2*$E$2))))</f>
        <v>0</v>
      </c>
      <c r="F5" s="181">
        <f t="shared" ref="F5:F68" si="5">IF(A5=0,0,MIN($F$1/2,INT(($M5-2*$B5*$B$2-2*$C5*$C$2-2*$D5*$D$2-2*$E5*$E$2)/(2*$F$2))))</f>
        <v>0</v>
      </c>
      <c r="G5" s="182">
        <f t="shared" ref="G5:G68" si="6">IF(A5=0,0,MIN($G$1/2,INT(($M5-2*$B5*$B$2-2*$C5*$C$2-2*$D5*$D$2-2*$E5*$E$2-2*$F5*$F$2)/(2*$G$2))))</f>
        <v>0</v>
      </c>
      <c r="H5" s="181">
        <f t="shared" ref="H5:H68" si="7">IF(A5=0,0,MIN($H$1/2,INT(($M5-2*$B5*$B$2-2*$C5*$C$2-2*$D5*$D$2-2*$E5*$E$2-2*$F5*$F$2-2*$G5*$G$2)/(2*$H$2))))</f>
        <v>0</v>
      </c>
      <c r="I5" s="182">
        <f t="shared" ref="I5:I68" si="8">IF(A5=0,0,MIN($I$1/2,INT(($M5-2*$B5*$B$2-2*$C5*$C$2-2*$D5*$D$2-2*$E5*$E$2-2*$F5*$F$2-2*$G5*$G$2-2*$H5*$H$2)/(2*$I$2))))</f>
        <v>0</v>
      </c>
      <c r="J5" s="181">
        <f t="shared" ref="J5:J68" si="9">IF(A5=0,0,MIN($J$1/2,INT(($M5-2*$B5*$B$2-2*$C5*$C$2-2*$D5*$D$2-2*$E5*$E$2-2*$F5*$F$2-2*$G5*$G$2-2*$H5*$H$2-2*$I5*$I$2)/(2*$J$2))))</f>
        <v>1</v>
      </c>
      <c r="K5" s="182"/>
      <c r="L5" s="184">
        <v>1</v>
      </c>
      <c r="M5" s="184">
        <f t="shared" ref="M5:M68" si="10">IF($A$2="Pounds",5*L5,2.5*L5)</f>
        <v>2.5</v>
      </c>
      <c r="O5" s="185">
        <f>IF($A$2="Pounds",P5,Q5)</f>
        <v>30</v>
      </c>
      <c r="P5" s="185">
        <v>65</v>
      </c>
      <c r="Q5" s="185">
        <v>30</v>
      </c>
      <c r="W5" s="185" t="s">
        <v>441</v>
      </c>
      <c r="X5" s="185" t="s">
        <v>442</v>
      </c>
    </row>
    <row r="6" spans="1:24" ht="12.75" customHeight="1" x14ac:dyDescent="0.2">
      <c r="A6" s="186">
        <f t="shared" si="0"/>
        <v>40</v>
      </c>
      <c r="B6" s="181">
        <f t="shared" si="1"/>
        <v>0</v>
      </c>
      <c r="C6" s="182">
        <f t="shared" si="2"/>
        <v>0</v>
      </c>
      <c r="D6" s="181">
        <f t="shared" si="3"/>
        <v>0</v>
      </c>
      <c r="E6" s="182">
        <f t="shared" si="4"/>
        <v>0</v>
      </c>
      <c r="F6" s="181">
        <f t="shared" si="5"/>
        <v>0</v>
      </c>
      <c r="G6" s="182">
        <f t="shared" si="6"/>
        <v>0</v>
      </c>
      <c r="H6" s="181">
        <f t="shared" si="7"/>
        <v>0</v>
      </c>
      <c r="I6" s="182">
        <f t="shared" si="8"/>
        <v>1</v>
      </c>
      <c r="J6" s="181">
        <f t="shared" si="9"/>
        <v>0</v>
      </c>
      <c r="K6" s="182"/>
      <c r="L6" s="184">
        <v>2</v>
      </c>
      <c r="M6" s="184">
        <f t="shared" si="10"/>
        <v>5</v>
      </c>
      <c r="O6" s="185">
        <f>IF($A$2="Pounds",P6,Q6)</f>
        <v>32.5</v>
      </c>
      <c r="P6" s="185">
        <v>70</v>
      </c>
      <c r="Q6" s="185">
        <v>32.5</v>
      </c>
    </row>
    <row r="7" spans="1:24" ht="12.75" customHeight="1" x14ac:dyDescent="0.2">
      <c r="A7" s="186">
        <f t="shared" si="0"/>
        <v>42.5</v>
      </c>
      <c r="B7" s="181">
        <f t="shared" si="1"/>
        <v>0</v>
      </c>
      <c r="C7" s="182">
        <f t="shared" si="2"/>
        <v>0</v>
      </c>
      <c r="D7" s="181">
        <f t="shared" si="3"/>
        <v>0</v>
      </c>
      <c r="E7" s="182">
        <f t="shared" si="4"/>
        <v>0</v>
      </c>
      <c r="F7" s="181">
        <f t="shared" si="5"/>
        <v>0</v>
      </c>
      <c r="G7" s="182">
        <f t="shared" si="6"/>
        <v>0</v>
      </c>
      <c r="H7" s="181">
        <f t="shared" si="7"/>
        <v>0</v>
      </c>
      <c r="I7" s="182">
        <f t="shared" si="8"/>
        <v>1</v>
      </c>
      <c r="J7" s="181">
        <f t="shared" si="9"/>
        <v>1</v>
      </c>
      <c r="K7" s="182"/>
      <c r="L7" s="184">
        <v>3</v>
      </c>
      <c r="M7" s="184">
        <f t="shared" si="10"/>
        <v>7.5</v>
      </c>
      <c r="O7" s="185">
        <v>35</v>
      </c>
      <c r="P7" s="185">
        <v>75</v>
      </c>
      <c r="Q7" s="185">
        <v>35</v>
      </c>
    </row>
    <row r="8" spans="1:24" ht="12.75" customHeight="1" x14ac:dyDescent="0.2">
      <c r="A8" s="186">
        <f t="shared" si="0"/>
        <v>45</v>
      </c>
      <c r="B8" s="181">
        <f t="shared" si="1"/>
        <v>0</v>
      </c>
      <c r="C8" s="182">
        <f t="shared" si="2"/>
        <v>0</v>
      </c>
      <c r="D8" s="181">
        <f t="shared" si="3"/>
        <v>0</v>
      </c>
      <c r="E8" s="182">
        <f t="shared" si="4"/>
        <v>0</v>
      </c>
      <c r="F8" s="181">
        <f t="shared" si="5"/>
        <v>0</v>
      </c>
      <c r="G8" s="182">
        <f t="shared" si="6"/>
        <v>0</v>
      </c>
      <c r="H8" s="181">
        <f t="shared" si="7"/>
        <v>1</v>
      </c>
      <c r="I8" s="182">
        <f t="shared" si="8"/>
        <v>0</v>
      </c>
      <c r="J8" s="181">
        <f t="shared" si="9"/>
        <v>0</v>
      </c>
      <c r="K8" s="182"/>
      <c r="L8" s="184">
        <v>4</v>
      </c>
      <c r="M8" s="184">
        <f t="shared" si="10"/>
        <v>10</v>
      </c>
    </row>
    <row r="9" spans="1:24" ht="12.75" customHeight="1" x14ac:dyDescent="0.2">
      <c r="A9" s="186">
        <f t="shared" si="0"/>
        <v>47.5</v>
      </c>
      <c r="B9" s="181">
        <f t="shared" si="1"/>
        <v>0</v>
      </c>
      <c r="C9" s="182">
        <f t="shared" si="2"/>
        <v>0</v>
      </c>
      <c r="D9" s="181">
        <f t="shared" si="3"/>
        <v>0</v>
      </c>
      <c r="E9" s="182">
        <f t="shared" si="4"/>
        <v>0</v>
      </c>
      <c r="F9" s="181">
        <f t="shared" si="5"/>
        <v>0</v>
      </c>
      <c r="G9" s="182">
        <f t="shared" si="6"/>
        <v>0</v>
      </c>
      <c r="H9" s="181">
        <f t="shared" si="7"/>
        <v>1</v>
      </c>
      <c r="I9" s="182">
        <f t="shared" si="8"/>
        <v>0</v>
      </c>
      <c r="J9" s="181">
        <f t="shared" si="9"/>
        <v>1</v>
      </c>
      <c r="K9" s="182"/>
      <c r="L9" s="184">
        <v>5</v>
      </c>
      <c r="M9" s="184">
        <f t="shared" si="10"/>
        <v>12.5</v>
      </c>
    </row>
    <row r="10" spans="1:24" ht="12.75" customHeight="1" x14ac:dyDescent="0.2">
      <c r="A10" s="186">
        <f t="shared" si="0"/>
        <v>50</v>
      </c>
      <c r="B10" s="181">
        <f t="shared" si="1"/>
        <v>0</v>
      </c>
      <c r="C10" s="182">
        <f t="shared" si="2"/>
        <v>0</v>
      </c>
      <c r="D10" s="181">
        <f t="shared" si="3"/>
        <v>0</v>
      </c>
      <c r="E10" s="182">
        <f t="shared" si="4"/>
        <v>0</v>
      </c>
      <c r="F10" s="181">
        <f t="shared" si="5"/>
        <v>0</v>
      </c>
      <c r="G10" s="182">
        <f t="shared" si="6"/>
        <v>0</v>
      </c>
      <c r="H10" s="181">
        <f t="shared" si="7"/>
        <v>1</v>
      </c>
      <c r="I10" s="182">
        <f t="shared" si="8"/>
        <v>1</v>
      </c>
      <c r="J10" s="181">
        <f t="shared" si="9"/>
        <v>0</v>
      </c>
      <c r="K10" s="182"/>
      <c r="L10" s="184">
        <v>6</v>
      </c>
      <c r="M10" s="184">
        <f t="shared" si="10"/>
        <v>15</v>
      </c>
    </row>
    <row r="11" spans="1:24" ht="12.75" customHeight="1" x14ac:dyDescent="0.2">
      <c r="A11" s="186">
        <f t="shared" si="0"/>
        <v>52.5</v>
      </c>
      <c r="B11" s="181">
        <f t="shared" si="1"/>
        <v>0</v>
      </c>
      <c r="C11" s="182">
        <f t="shared" si="2"/>
        <v>0</v>
      </c>
      <c r="D11" s="181">
        <f t="shared" si="3"/>
        <v>0</v>
      </c>
      <c r="E11" s="182">
        <f t="shared" si="4"/>
        <v>0</v>
      </c>
      <c r="F11" s="181">
        <f t="shared" si="5"/>
        <v>0</v>
      </c>
      <c r="G11" s="182">
        <f t="shared" si="6"/>
        <v>0</v>
      </c>
      <c r="H11" s="181">
        <f t="shared" si="7"/>
        <v>1</v>
      </c>
      <c r="I11" s="182">
        <f t="shared" si="8"/>
        <v>1</v>
      </c>
      <c r="J11" s="181">
        <f t="shared" si="9"/>
        <v>1</v>
      </c>
      <c r="K11" s="182"/>
      <c r="L11" s="184">
        <v>7</v>
      </c>
      <c r="M11" s="184">
        <f t="shared" si="10"/>
        <v>17.5</v>
      </c>
    </row>
    <row r="12" spans="1:24" ht="12.75" customHeight="1" x14ac:dyDescent="0.2">
      <c r="A12" s="186">
        <f t="shared" si="0"/>
        <v>55</v>
      </c>
      <c r="B12" s="181">
        <f t="shared" si="1"/>
        <v>0</v>
      </c>
      <c r="C12" s="182">
        <f t="shared" si="2"/>
        <v>0</v>
      </c>
      <c r="D12" s="181">
        <f t="shared" si="3"/>
        <v>0</v>
      </c>
      <c r="E12" s="182">
        <f t="shared" si="4"/>
        <v>0</v>
      </c>
      <c r="F12" s="181">
        <f t="shared" si="5"/>
        <v>0</v>
      </c>
      <c r="G12" s="182">
        <f t="shared" si="6"/>
        <v>1</v>
      </c>
      <c r="H12" s="181">
        <f t="shared" si="7"/>
        <v>0</v>
      </c>
      <c r="I12" s="182">
        <f t="shared" si="8"/>
        <v>0</v>
      </c>
      <c r="J12" s="181">
        <f t="shared" si="9"/>
        <v>0</v>
      </c>
      <c r="K12" s="182"/>
      <c r="L12" s="184">
        <v>8</v>
      </c>
      <c r="M12" s="184">
        <f t="shared" si="10"/>
        <v>20</v>
      </c>
    </row>
    <row r="13" spans="1:24" ht="12.75" customHeight="1" x14ac:dyDescent="0.2">
      <c r="A13" s="186">
        <f t="shared" si="0"/>
        <v>57.5</v>
      </c>
      <c r="B13" s="181">
        <f t="shared" si="1"/>
        <v>0</v>
      </c>
      <c r="C13" s="182">
        <f t="shared" si="2"/>
        <v>0</v>
      </c>
      <c r="D13" s="181">
        <f t="shared" si="3"/>
        <v>0</v>
      </c>
      <c r="E13" s="182">
        <f t="shared" si="4"/>
        <v>0</v>
      </c>
      <c r="F13" s="181">
        <f t="shared" si="5"/>
        <v>0</v>
      </c>
      <c r="G13" s="182">
        <f t="shared" si="6"/>
        <v>1</v>
      </c>
      <c r="H13" s="181">
        <f t="shared" si="7"/>
        <v>0</v>
      </c>
      <c r="I13" s="182">
        <f t="shared" si="8"/>
        <v>0</v>
      </c>
      <c r="J13" s="181">
        <f t="shared" si="9"/>
        <v>1</v>
      </c>
      <c r="K13" s="182"/>
      <c r="L13" s="184">
        <f t="shared" ref="L13:L76" si="11">L12+1</f>
        <v>9</v>
      </c>
      <c r="M13" s="184">
        <f t="shared" si="10"/>
        <v>22.5</v>
      </c>
    </row>
    <row r="14" spans="1:24" ht="12.75" customHeight="1" x14ac:dyDescent="0.2">
      <c r="A14" s="186">
        <f t="shared" si="0"/>
        <v>60</v>
      </c>
      <c r="B14" s="181">
        <f t="shared" si="1"/>
        <v>0</v>
      </c>
      <c r="C14" s="182">
        <f t="shared" si="2"/>
        <v>0</v>
      </c>
      <c r="D14" s="181">
        <f t="shared" si="3"/>
        <v>0</v>
      </c>
      <c r="E14" s="182">
        <f t="shared" si="4"/>
        <v>0</v>
      </c>
      <c r="F14" s="181">
        <f t="shared" si="5"/>
        <v>0</v>
      </c>
      <c r="G14" s="182">
        <f t="shared" si="6"/>
        <v>1</v>
      </c>
      <c r="H14" s="181">
        <f t="shared" si="7"/>
        <v>0</v>
      </c>
      <c r="I14" s="182">
        <f t="shared" si="8"/>
        <v>1</v>
      </c>
      <c r="J14" s="181">
        <f t="shared" si="9"/>
        <v>0</v>
      </c>
      <c r="K14" s="182"/>
      <c r="L14" s="184">
        <f t="shared" si="11"/>
        <v>10</v>
      </c>
      <c r="M14" s="184">
        <f t="shared" si="10"/>
        <v>25</v>
      </c>
    </row>
    <row r="15" spans="1:24" ht="12.75" customHeight="1" x14ac:dyDescent="0.2">
      <c r="A15" s="186">
        <f t="shared" si="0"/>
        <v>62.5</v>
      </c>
      <c r="B15" s="181">
        <f t="shared" si="1"/>
        <v>0</v>
      </c>
      <c r="C15" s="182">
        <f t="shared" si="2"/>
        <v>0</v>
      </c>
      <c r="D15" s="181">
        <f t="shared" si="3"/>
        <v>0</v>
      </c>
      <c r="E15" s="182">
        <f t="shared" si="4"/>
        <v>0</v>
      </c>
      <c r="F15" s="181">
        <f t="shared" si="5"/>
        <v>0</v>
      </c>
      <c r="G15" s="182">
        <f t="shared" si="6"/>
        <v>1</v>
      </c>
      <c r="H15" s="181">
        <f t="shared" si="7"/>
        <v>0</v>
      </c>
      <c r="I15" s="182">
        <f t="shared" si="8"/>
        <v>1</v>
      </c>
      <c r="J15" s="181">
        <f t="shared" si="9"/>
        <v>1</v>
      </c>
      <c r="K15" s="182"/>
      <c r="L15" s="184">
        <f t="shared" si="11"/>
        <v>11</v>
      </c>
      <c r="M15" s="184">
        <f t="shared" si="10"/>
        <v>27.5</v>
      </c>
    </row>
    <row r="16" spans="1:24" ht="12.75" customHeight="1" x14ac:dyDescent="0.2">
      <c r="A16" s="186">
        <f t="shared" si="0"/>
        <v>65</v>
      </c>
      <c r="B16" s="181">
        <f t="shared" si="1"/>
        <v>0</v>
      </c>
      <c r="C16" s="182">
        <f t="shared" si="2"/>
        <v>0</v>
      </c>
      <c r="D16" s="181">
        <f t="shared" si="3"/>
        <v>0</v>
      </c>
      <c r="E16" s="182">
        <f t="shared" si="4"/>
        <v>0</v>
      </c>
      <c r="F16" s="181">
        <f t="shared" si="5"/>
        <v>1</v>
      </c>
      <c r="G16" s="182">
        <f t="shared" si="6"/>
        <v>0</v>
      </c>
      <c r="H16" s="181">
        <f t="shared" si="7"/>
        <v>0</v>
      </c>
      <c r="I16" s="182">
        <f t="shared" si="8"/>
        <v>0</v>
      </c>
      <c r="J16" s="181">
        <f t="shared" si="9"/>
        <v>0</v>
      </c>
      <c r="K16" s="182"/>
      <c r="L16" s="184">
        <f t="shared" si="11"/>
        <v>12</v>
      </c>
      <c r="M16" s="184">
        <f t="shared" si="10"/>
        <v>30</v>
      </c>
    </row>
    <row r="17" spans="1:13" ht="12.75" customHeight="1" x14ac:dyDescent="0.2">
      <c r="A17" s="186">
        <f t="shared" si="0"/>
        <v>67.5</v>
      </c>
      <c r="B17" s="181">
        <f t="shared" si="1"/>
        <v>0</v>
      </c>
      <c r="C17" s="182">
        <f t="shared" si="2"/>
        <v>0</v>
      </c>
      <c r="D17" s="181">
        <f t="shared" si="3"/>
        <v>0</v>
      </c>
      <c r="E17" s="182">
        <f t="shared" si="4"/>
        <v>0</v>
      </c>
      <c r="F17" s="181">
        <f t="shared" si="5"/>
        <v>1</v>
      </c>
      <c r="G17" s="182">
        <f t="shared" si="6"/>
        <v>0</v>
      </c>
      <c r="H17" s="181">
        <f t="shared" si="7"/>
        <v>0</v>
      </c>
      <c r="I17" s="182">
        <f t="shared" si="8"/>
        <v>0</v>
      </c>
      <c r="J17" s="181">
        <f t="shared" si="9"/>
        <v>1</v>
      </c>
      <c r="K17" s="182"/>
      <c r="L17" s="184">
        <f t="shared" si="11"/>
        <v>13</v>
      </c>
      <c r="M17" s="184">
        <f t="shared" si="10"/>
        <v>32.5</v>
      </c>
    </row>
    <row r="18" spans="1:13" ht="12.75" customHeight="1" x14ac:dyDescent="0.2">
      <c r="A18" s="186">
        <f t="shared" si="0"/>
        <v>70</v>
      </c>
      <c r="B18" s="181">
        <f t="shared" si="1"/>
        <v>0</v>
      </c>
      <c r="C18" s="182">
        <f t="shared" si="2"/>
        <v>0</v>
      </c>
      <c r="D18" s="181">
        <f t="shared" si="3"/>
        <v>0</v>
      </c>
      <c r="E18" s="182">
        <f t="shared" si="4"/>
        <v>0</v>
      </c>
      <c r="F18" s="181">
        <f t="shared" si="5"/>
        <v>1</v>
      </c>
      <c r="G18" s="182">
        <f t="shared" si="6"/>
        <v>0</v>
      </c>
      <c r="H18" s="181">
        <f t="shared" si="7"/>
        <v>0</v>
      </c>
      <c r="I18" s="182">
        <f t="shared" si="8"/>
        <v>1</v>
      </c>
      <c r="J18" s="181">
        <f t="shared" si="9"/>
        <v>0</v>
      </c>
      <c r="K18" s="182"/>
      <c r="L18" s="184">
        <f t="shared" si="11"/>
        <v>14</v>
      </c>
      <c r="M18" s="184">
        <f t="shared" si="10"/>
        <v>35</v>
      </c>
    </row>
    <row r="19" spans="1:13" ht="12.75" customHeight="1" x14ac:dyDescent="0.2">
      <c r="A19" s="186">
        <f t="shared" si="0"/>
        <v>72.5</v>
      </c>
      <c r="B19" s="181">
        <f t="shared" si="1"/>
        <v>0</v>
      </c>
      <c r="C19" s="182">
        <f t="shared" si="2"/>
        <v>0</v>
      </c>
      <c r="D19" s="181">
        <f t="shared" si="3"/>
        <v>0</v>
      </c>
      <c r="E19" s="182">
        <f t="shared" si="4"/>
        <v>0</v>
      </c>
      <c r="F19" s="181">
        <f t="shared" si="5"/>
        <v>1</v>
      </c>
      <c r="G19" s="182">
        <f t="shared" si="6"/>
        <v>0</v>
      </c>
      <c r="H19" s="181">
        <f t="shared" si="7"/>
        <v>0</v>
      </c>
      <c r="I19" s="182">
        <f t="shared" si="8"/>
        <v>1</v>
      </c>
      <c r="J19" s="181">
        <f t="shared" si="9"/>
        <v>1</v>
      </c>
      <c r="K19" s="182"/>
      <c r="L19" s="184">
        <f t="shared" si="11"/>
        <v>15</v>
      </c>
      <c r="M19" s="184">
        <f t="shared" si="10"/>
        <v>37.5</v>
      </c>
    </row>
    <row r="20" spans="1:13" ht="12.75" customHeight="1" x14ac:dyDescent="0.2">
      <c r="A20" s="186">
        <f t="shared" si="0"/>
        <v>75</v>
      </c>
      <c r="B20" s="181">
        <f t="shared" si="1"/>
        <v>0</v>
      </c>
      <c r="C20" s="182">
        <f t="shared" si="2"/>
        <v>0</v>
      </c>
      <c r="D20" s="181">
        <f t="shared" si="3"/>
        <v>0</v>
      </c>
      <c r="E20" s="182">
        <f t="shared" si="4"/>
        <v>1</v>
      </c>
      <c r="F20" s="181">
        <f t="shared" si="5"/>
        <v>0</v>
      </c>
      <c r="G20" s="182">
        <f t="shared" si="6"/>
        <v>0</v>
      </c>
      <c r="H20" s="181">
        <f t="shared" si="7"/>
        <v>0</v>
      </c>
      <c r="I20" s="182">
        <f t="shared" si="8"/>
        <v>0</v>
      </c>
      <c r="J20" s="181">
        <f t="shared" si="9"/>
        <v>0</v>
      </c>
      <c r="K20" s="182"/>
      <c r="L20" s="184">
        <f t="shared" si="11"/>
        <v>16</v>
      </c>
      <c r="M20" s="184">
        <f t="shared" si="10"/>
        <v>40</v>
      </c>
    </row>
    <row r="21" spans="1:13" ht="12.75" customHeight="1" x14ac:dyDescent="0.2">
      <c r="A21" s="186">
        <f t="shared" si="0"/>
        <v>77.5</v>
      </c>
      <c r="B21" s="181">
        <f t="shared" si="1"/>
        <v>0</v>
      </c>
      <c r="C21" s="182">
        <f t="shared" si="2"/>
        <v>0</v>
      </c>
      <c r="D21" s="181">
        <f t="shared" si="3"/>
        <v>0</v>
      </c>
      <c r="E21" s="182">
        <f t="shared" si="4"/>
        <v>1</v>
      </c>
      <c r="F21" s="181">
        <f t="shared" si="5"/>
        <v>0</v>
      </c>
      <c r="G21" s="182">
        <f t="shared" si="6"/>
        <v>0</v>
      </c>
      <c r="H21" s="181">
        <f t="shared" si="7"/>
        <v>0</v>
      </c>
      <c r="I21" s="182">
        <f t="shared" si="8"/>
        <v>0</v>
      </c>
      <c r="J21" s="181">
        <f t="shared" si="9"/>
        <v>1</v>
      </c>
      <c r="K21" s="182"/>
      <c r="L21" s="184">
        <f t="shared" si="11"/>
        <v>17</v>
      </c>
      <c r="M21" s="184">
        <f t="shared" si="10"/>
        <v>42.5</v>
      </c>
    </row>
    <row r="22" spans="1:13" ht="12.75" customHeight="1" x14ac:dyDescent="0.2">
      <c r="A22" s="186">
        <f t="shared" si="0"/>
        <v>80</v>
      </c>
      <c r="B22" s="181">
        <f t="shared" si="1"/>
        <v>0</v>
      </c>
      <c r="C22" s="182">
        <f t="shared" si="2"/>
        <v>0</v>
      </c>
      <c r="D22" s="181">
        <f t="shared" si="3"/>
        <v>0</v>
      </c>
      <c r="E22" s="182">
        <f t="shared" si="4"/>
        <v>1</v>
      </c>
      <c r="F22" s="181">
        <f t="shared" si="5"/>
        <v>0</v>
      </c>
      <c r="G22" s="182">
        <f t="shared" si="6"/>
        <v>0</v>
      </c>
      <c r="H22" s="181">
        <f t="shared" si="7"/>
        <v>0</v>
      </c>
      <c r="I22" s="182">
        <f t="shared" si="8"/>
        <v>1</v>
      </c>
      <c r="J22" s="181">
        <f t="shared" si="9"/>
        <v>0</v>
      </c>
      <c r="K22" s="182"/>
      <c r="L22" s="184">
        <f t="shared" si="11"/>
        <v>18</v>
      </c>
      <c r="M22" s="184">
        <f t="shared" si="10"/>
        <v>45</v>
      </c>
    </row>
    <row r="23" spans="1:13" ht="12.75" customHeight="1" x14ac:dyDescent="0.2">
      <c r="A23" s="186">
        <f t="shared" si="0"/>
        <v>82.5</v>
      </c>
      <c r="B23" s="181">
        <f t="shared" si="1"/>
        <v>0</v>
      </c>
      <c r="C23" s="182">
        <f t="shared" si="2"/>
        <v>0</v>
      </c>
      <c r="D23" s="181">
        <f t="shared" si="3"/>
        <v>0</v>
      </c>
      <c r="E23" s="182">
        <f t="shared" si="4"/>
        <v>1</v>
      </c>
      <c r="F23" s="181">
        <f t="shared" si="5"/>
        <v>0</v>
      </c>
      <c r="G23" s="182">
        <f t="shared" si="6"/>
        <v>0</v>
      </c>
      <c r="H23" s="181">
        <f t="shared" si="7"/>
        <v>0</v>
      </c>
      <c r="I23" s="182">
        <f t="shared" si="8"/>
        <v>1</v>
      </c>
      <c r="J23" s="181">
        <f t="shared" si="9"/>
        <v>1</v>
      </c>
      <c r="K23" s="182"/>
      <c r="L23" s="184">
        <f t="shared" si="11"/>
        <v>19</v>
      </c>
      <c r="M23" s="184">
        <f t="shared" si="10"/>
        <v>47.5</v>
      </c>
    </row>
    <row r="24" spans="1:13" ht="12.75" customHeight="1" x14ac:dyDescent="0.2">
      <c r="A24" s="186">
        <f t="shared" si="0"/>
        <v>85</v>
      </c>
      <c r="B24" s="181">
        <f t="shared" si="1"/>
        <v>0</v>
      </c>
      <c r="C24" s="182">
        <f t="shared" si="2"/>
        <v>0</v>
      </c>
      <c r="D24" s="181">
        <f t="shared" si="3"/>
        <v>0</v>
      </c>
      <c r="E24" s="182">
        <f t="shared" si="4"/>
        <v>1</v>
      </c>
      <c r="F24" s="181">
        <f t="shared" si="5"/>
        <v>0</v>
      </c>
      <c r="G24" s="182">
        <f t="shared" si="6"/>
        <v>0</v>
      </c>
      <c r="H24" s="181">
        <f t="shared" si="7"/>
        <v>1</v>
      </c>
      <c r="I24" s="182">
        <f t="shared" si="8"/>
        <v>0</v>
      </c>
      <c r="J24" s="181">
        <f t="shared" si="9"/>
        <v>0</v>
      </c>
      <c r="K24" s="182"/>
      <c r="L24" s="184">
        <f t="shared" si="11"/>
        <v>20</v>
      </c>
      <c r="M24" s="184">
        <f t="shared" si="10"/>
        <v>50</v>
      </c>
    </row>
    <row r="25" spans="1:13" ht="12.75" customHeight="1" x14ac:dyDescent="0.2">
      <c r="A25" s="186">
        <f t="shared" si="0"/>
        <v>87.5</v>
      </c>
      <c r="B25" s="181">
        <f t="shared" si="1"/>
        <v>0</v>
      </c>
      <c r="C25" s="182">
        <f t="shared" si="2"/>
        <v>0</v>
      </c>
      <c r="D25" s="181">
        <f t="shared" si="3"/>
        <v>0</v>
      </c>
      <c r="E25" s="182">
        <f t="shared" si="4"/>
        <v>1</v>
      </c>
      <c r="F25" s="181">
        <f t="shared" si="5"/>
        <v>0</v>
      </c>
      <c r="G25" s="182">
        <f t="shared" si="6"/>
        <v>0</v>
      </c>
      <c r="H25" s="181">
        <f t="shared" si="7"/>
        <v>1</v>
      </c>
      <c r="I25" s="182">
        <f t="shared" si="8"/>
        <v>0</v>
      </c>
      <c r="J25" s="181">
        <f t="shared" si="9"/>
        <v>1</v>
      </c>
      <c r="K25" s="182"/>
      <c r="L25" s="184">
        <f t="shared" si="11"/>
        <v>21</v>
      </c>
      <c r="M25" s="184">
        <f t="shared" si="10"/>
        <v>52.5</v>
      </c>
    </row>
    <row r="26" spans="1:13" ht="12.75" customHeight="1" x14ac:dyDescent="0.2">
      <c r="A26" s="186">
        <f t="shared" si="0"/>
        <v>90</v>
      </c>
      <c r="B26" s="181">
        <f t="shared" si="1"/>
        <v>0</v>
      </c>
      <c r="C26" s="182">
        <f t="shared" si="2"/>
        <v>0</v>
      </c>
      <c r="D26" s="181">
        <f t="shared" si="3"/>
        <v>0</v>
      </c>
      <c r="E26" s="182">
        <f t="shared" si="4"/>
        <v>1</v>
      </c>
      <c r="F26" s="181">
        <f t="shared" si="5"/>
        <v>0</v>
      </c>
      <c r="G26" s="182">
        <f t="shared" si="6"/>
        <v>0</v>
      </c>
      <c r="H26" s="181">
        <f t="shared" si="7"/>
        <v>1</v>
      </c>
      <c r="I26" s="182">
        <f t="shared" si="8"/>
        <v>1</v>
      </c>
      <c r="J26" s="181">
        <f t="shared" si="9"/>
        <v>0</v>
      </c>
      <c r="K26" s="182"/>
      <c r="L26" s="184">
        <f t="shared" si="11"/>
        <v>22</v>
      </c>
      <c r="M26" s="184">
        <f t="shared" si="10"/>
        <v>55</v>
      </c>
    </row>
    <row r="27" spans="1:13" ht="12.75" customHeight="1" x14ac:dyDescent="0.2">
      <c r="A27" s="186">
        <f t="shared" si="0"/>
        <v>92.5</v>
      </c>
      <c r="B27" s="181">
        <f t="shared" si="1"/>
        <v>0</v>
      </c>
      <c r="C27" s="182">
        <f t="shared" si="2"/>
        <v>0</v>
      </c>
      <c r="D27" s="181">
        <f t="shared" si="3"/>
        <v>0</v>
      </c>
      <c r="E27" s="182">
        <f t="shared" si="4"/>
        <v>1</v>
      </c>
      <c r="F27" s="181">
        <f t="shared" si="5"/>
        <v>0</v>
      </c>
      <c r="G27" s="182">
        <f t="shared" si="6"/>
        <v>0</v>
      </c>
      <c r="H27" s="181">
        <f t="shared" si="7"/>
        <v>1</v>
      </c>
      <c r="I27" s="182">
        <f t="shared" si="8"/>
        <v>1</v>
      </c>
      <c r="J27" s="181">
        <f t="shared" si="9"/>
        <v>1</v>
      </c>
      <c r="K27" s="182"/>
      <c r="L27" s="184">
        <f t="shared" si="11"/>
        <v>23</v>
      </c>
      <c r="M27" s="184">
        <f t="shared" si="10"/>
        <v>57.5</v>
      </c>
    </row>
    <row r="28" spans="1:13" ht="12.75" customHeight="1" x14ac:dyDescent="0.2">
      <c r="A28" s="186">
        <f t="shared" si="0"/>
        <v>95</v>
      </c>
      <c r="B28" s="181">
        <f t="shared" si="1"/>
        <v>0</v>
      </c>
      <c r="C28" s="182">
        <f t="shared" si="2"/>
        <v>0</v>
      </c>
      <c r="D28" s="181">
        <f t="shared" si="3"/>
        <v>0</v>
      </c>
      <c r="E28" s="182">
        <f t="shared" si="4"/>
        <v>1</v>
      </c>
      <c r="F28" s="181">
        <f t="shared" si="5"/>
        <v>0</v>
      </c>
      <c r="G28" s="182">
        <f t="shared" si="6"/>
        <v>1</v>
      </c>
      <c r="H28" s="181">
        <f t="shared" si="7"/>
        <v>0</v>
      </c>
      <c r="I28" s="182">
        <f t="shared" si="8"/>
        <v>0</v>
      </c>
      <c r="J28" s="181">
        <f t="shared" si="9"/>
        <v>0</v>
      </c>
      <c r="K28" s="182"/>
      <c r="L28" s="184">
        <f t="shared" si="11"/>
        <v>24</v>
      </c>
      <c r="M28" s="184">
        <f t="shared" si="10"/>
        <v>60</v>
      </c>
    </row>
    <row r="29" spans="1:13" ht="12.75" customHeight="1" x14ac:dyDescent="0.2">
      <c r="A29" s="186">
        <f t="shared" si="0"/>
        <v>97.5</v>
      </c>
      <c r="B29" s="181">
        <f t="shared" si="1"/>
        <v>0</v>
      </c>
      <c r="C29" s="182">
        <f t="shared" si="2"/>
        <v>0</v>
      </c>
      <c r="D29" s="181">
        <f t="shared" si="3"/>
        <v>0</v>
      </c>
      <c r="E29" s="182">
        <f t="shared" si="4"/>
        <v>1</v>
      </c>
      <c r="F29" s="181">
        <f t="shared" si="5"/>
        <v>0</v>
      </c>
      <c r="G29" s="182">
        <f t="shared" si="6"/>
        <v>1</v>
      </c>
      <c r="H29" s="181">
        <f t="shared" si="7"/>
        <v>0</v>
      </c>
      <c r="I29" s="182">
        <f t="shared" si="8"/>
        <v>0</v>
      </c>
      <c r="J29" s="181">
        <f t="shared" si="9"/>
        <v>1</v>
      </c>
      <c r="K29" s="182"/>
      <c r="L29" s="184">
        <f t="shared" si="11"/>
        <v>25</v>
      </c>
      <c r="M29" s="184">
        <f t="shared" si="10"/>
        <v>62.5</v>
      </c>
    </row>
    <row r="30" spans="1:13" ht="12.75" customHeight="1" x14ac:dyDescent="0.2">
      <c r="A30" s="186">
        <f t="shared" si="0"/>
        <v>100</v>
      </c>
      <c r="B30" s="181">
        <f t="shared" si="1"/>
        <v>0</v>
      </c>
      <c r="C30" s="182">
        <f t="shared" si="2"/>
        <v>0</v>
      </c>
      <c r="D30" s="181">
        <f t="shared" si="3"/>
        <v>0</v>
      </c>
      <c r="E30" s="182">
        <f t="shared" si="4"/>
        <v>1</v>
      </c>
      <c r="F30" s="181">
        <f t="shared" si="5"/>
        <v>0</v>
      </c>
      <c r="G30" s="182">
        <f t="shared" si="6"/>
        <v>1</v>
      </c>
      <c r="H30" s="181">
        <f t="shared" si="7"/>
        <v>0</v>
      </c>
      <c r="I30" s="182">
        <f t="shared" si="8"/>
        <v>1</v>
      </c>
      <c r="J30" s="181">
        <f t="shared" si="9"/>
        <v>0</v>
      </c>
      <c r="K30" s="182"/>
      <c r="L30" s="184">
        <f t="shared" si="11"/>
        <v>26</v>
      </c>
      <c r="M30" s="184">
        <f t="shared" si="10"/>
        <v>65</v>
      </c>
    </row>
    <row r="31" spans="1:13" ht="12.75" customHeight="1" x14ac:dyDescent="0.2">
      <c r="A31" s="186">
        <f t="shared" si="0"/>
        <v>102.5</v>
      </c>
      <c r="B31" s="181">
        <f t="shared" si="1"/>
        <v>0</v>
      </c>
      <c r="C31" s="182">
        <f t="shared" si="2"/>
        <v>0</v>
      </c>
      <c r="D31" s="181">
        <f t="shared" si="3"/>
        <v>0</v>
      </c>
      <c r="E31" s="182">
        <f t="shared" si="4"/>
        <v>1</v>
      </c>
      <c r="F31" s="181">
        <f t="shared" si="5"/>
        <v>0</v>
      </c>
      <c r="G31" s="182">
        <f t="shared" si="6"/>
        <v>1</v>
      </c>
      <c r="H31" s="181">
        <f t="shared" si="7"/>
        <v>0</v>
      </c>
      <c r="I31" s="182">
        <f t="shared" si="8"/>
        <v>1</v>
      </c>
      <c r="J31" s="181">
        <f t="shared" si="9"/>
        <v>1</v>
      </c>
      <c r="K31" s="182"/>
      <c r="L31" s="184">
        <f t="shared" si="11"/>
        <v>27</v>
      </c>
      <c r="M31" s="184">
        <f t="shared" si="10"/>
        <v>67.5</v>
      </c>
    </row>
    <row r="32" spans="1:13" ht="12.75" customHeight="1" x14ac:dyDescent="0.2">
      <c r="A32" s="186">
        <f t="shared" si="0"/>
        <v>105</v>
      </c>
      <c r="B32" s="181">
        <f t="shared" si="1"/>
        <v>0</v>
      </c>
      <c r="C32" s="182">
        <f t="shared" si="2"/>
        <v>0</v>
      </c>
      <c r="D32" s="181">
        <f t="shared" si="3"/>
        <v>0</v>
      </c>
      <c r="E32" s="182">
        <f t="shared" si="4"/>
        <v>1</v>
      </c>
      <c r="F32" s="181">
        <f t="shared" si="5"/>
        <v>1</v>
      </c>
      <c r="G32" s="182">
        <f t="shared" si="6"/>
        <v>0</v>
      </c>
      <c r="H32" s="181">
        <f t="shared" si="7"/>
        <v>0</v>
      </c>
      <c r="I32" s="182">
        <f t="shared" si="8"/>
        <v>0</v>
      </c>
      <c r="J32" s="181">
        <f t="shared" si="9"/>
        <v>0</v>
      </c>
      <c r="K32" s="182"/>
      <c r="L32" s="184">
        <f t="shared" si="11"/>
        <v>28</v>
      </c>
      <c r="M32" s="184">
        <f t="shared" si="10"/>
        <v>70</v>
      </c>
    </row>
    <row r="33" spans="1:13" ht="12.75" customHeight="1" x14ac:dyDescent="0.2">
      <c r="A33" s="186">
        <f t="shared" si="0"/>
        <v>107.5</v>
      </c>
      <c r="B33" s="181">
        <f t="shared" si="1"/>
        <v>0</v>
      </c>
      <c r="C33" s="182">
        <f t="shared" si="2"/>
        <v>0</v>
      </c>
      <c r="D33" s="181">
        <f t="shared" si="3"/>
        <v>0</v>
      </c>
      <c r="E33" s="182">
        <f t="shared" si="4"/>
        <v>1</v>
      </c>
      <c r="F33" s="181">
        <f t="shared" si="5"/>
        <v>1</v>
      </c>
      <c r="G33" s="182">
        <f t="shared" si="6"/>
        <v>0</v>
      </c>
      <c r="H33" s="181">
        <f t="shared" si="7"/>
        <v>0</v>
      </c>
      <c r="I33" s="182">
        <f t="shared" si="8"/>
        <v>0</v>
      </c>
      <c r="J33" s="181">
        <f t="shared" si="9"/>
        <v>1</v>
      </c>
      <c r="K33" s="182"/>
      <c r="L33" s="184">
        <f t="shared" si="11"/>
        <v>29</v>
      </c>
      <c r="M33" s="184">
        <f t="shared" si="10"/>
        <v>72.5</v>
      </c>
    </row>
    <row r="34" spans="1:13" ht="12.75" customHeight="1" x14ac:dyDescent="0.2">
      <c r="A34" s="186">
        <f t="shared" si="0"/>
        <v>110</v>
      </c>
      <c r="B34" s="181">
        <f t="shared" si="1"/>
        <v>0</v>
      </c>
      <c r="C34" s="182">
        <f t="shared" si="2"/>
        <v>0</v>
      </c>
      <c r="D34" s="181">
        <f t="shared" si="3"/>
        <v>0</v>
      </c>
      <c r="E34" s="182">
        <f t="shared" si="4"/>
        <v>1</v>
      </c>
      <c r="F34" s="181">
        <f t="shared" si="5"/>
        <v>1</v>
      </c>
      <c r="G34" s="182">
        <f t="shared" si="6"/>
        <v>0</v>
      </c>
      <c r="H34" s="181">
        <f t="shared" si="7"/>
        <v>0</v>
      </c>
      <c r="I34" s="182">
        <f t="shared" si="8"/>
        <v>1</v>
      </c>
      <c r="J34" s="181">
        <f t="shared" si="9"/>
        <v>0</v>
      </c>
      <c r="K34" s="182"/>
      <c r="L34" s="184">
        <f t="shared" si="11"/>
        <v>30</v>
      </c>
      <c r="M34" s="184">
        <f t="shared" si="10"/>
        <v>75</v>
      </c>
    </row>
    <row r="35" spans="1:13" ht="12.75" customHeight="1" x14ac:dyDescent="0.2">
      <c r="A35" s="186">
        <f t="shared" si="0"/>
        <v>112.5</v>
      </c>
      <c r="B35" s="181">
        <f t="shared" si="1"/>
        <v>0</v>
      </c>
      <c r="C35" s="182">
        <f t="shared" si="2"/>
        <v>0</v>
      </c>
      <c r="D35" s="181">
        <f t="shared" si="3"/>
        <v>0</v>
      </c>
      <c r="E35" s="182">
        <f t="shared" si="4"/>
        <v>1</v>
      </c>
      <c r="F35" s="181">
        <f t="shared" si="5"/>
        <v>1</v>
      </c>
      <c r="G35" s="182">
        <f t="shared" si="6"/>
        <v>0</v>
      </c>
      <c r="H35" s="181">
        <f t="shared" si="7"/>
        <v>0</v>
      </c>
      <c r="I35" s="182">
        <f t="shared" si="8"/>
        <v>1</v>
      </c>
      <c r="J35" s="181">
        <f t="shared" si="9"/>
        <v>1</v>
      </c>
      <c r="K35" s="182"/>
      <c r="L35" s="184">
        <f t="shared" si="11"/>
        <v>31</v>
      </c>
      <c r="M35" s="184">
        <f t="shared" si="10"/>
        <v>77.5</v>
      </c>
    </row>
    <row r="36" spans="1:13" ht="12.75" customHeight="1" x14ac:dyDescent="0.2">
      <c r="A36" s="186">
        <f t="shared" si="0"/>
        <v>115</v>
      </c>
      <c r="B36" s="181">
        <f t="shared" si="1"/>
        <v>0</v>
      </c>
      <c r="C36" s="182">
        <f t="shared" si="2"/>
        <v>0</v>
      </c>
      <c r="D36" s="181">
        <f t="shared" si="3"/>
        <v>0</v>
      </c>
      <c r="E36" s="182">
        <f t="shared" si="4"/>
        <v>2</v>
      </c>
      <c r="F36" s="181">
        <f t="shared" si="5"/>
        <v>0</v>
      </c>
      <c r="G36" s="182">
        <f t="shared" si="6"/>
        <v>0</v>
      </c>
      <c r="H36" s="181">
        <f t="shared" si="7"/>
        <v>0</v>
      </c>
      <c r="I36" s="182">
        <f t="shared" si="8"/>
        <v>0</v>
      </c>
      <c r="J36" s="181">
        <f t="shared" si="9"/>
        <v>0</v>
      </c>
      <c r="K36" s="182"/>
      <c r="L36" s="184">
        <f t="shared" si="11"/>
        <v>32</v>
      </c>
      <c r="M36" s="184">
        <f t="shared" si="10"/>
        <v>80</v>
      </c>
    </row>
    <row r="37" spans="1:13" ht="12.75" customHeight="1" x14ac:dyDescent="0.2">
      <c r="A37" s="186">
        <f t="shared" si="0"/>
        <v>117.5</v>
      </c>
      <c r="B37" s="181">
        <f t="shared" si="1"/>
        <v>0</v>
      </c>
      <c r="C37" s="182">
        <f t="shared" si="2"/>
        <v>0</v>
      </c>
      <c r="D37" s="181">
        <f t="shared" si="3"/>
        <v>0</v>
      </c>
      <c r="E37" s="182">
        <f t="shared" si="4"/>
        <v>2</v>
      </c>
      <c r="F37" s="181">
        <f t="shared" si="5"/>
        <v>0</v>
      </c>
      <c r="G37" s="182">
        <f t="shared" si="6"/>
        <v>0</v>
      </c>
      <c r="H37" s="181">
        <f t="shared" si="7"/>
        <v>0</v>
      </c>
      <c r="I37" s="182">
        <f t="shared" si="8"/>
        <v>0</v>
      </c>
      <c r="J37" s="181">
        <f t="shared" si="9"/>
        <v>1</v>
      </c>
      <c r="K37" s="182"/>
      <c r="L37" s="184">
        <f t="shared" si="11"/>
        <v>33</v>
      </c>
      <c r="M37" s="184">
        <f t="shared" si="10"/>
        <v>82.5</v>
      </c>
    </row>
    <row r="38" spans="1:13" ht="12.75" customHeight="1" x14ac:dyDescent="0.2">
      <c r="A38" s="186">
        <f t="shared" si="0"/>
        <v>120</v>
      </c>
      <c r="B38" s="181">
        <f t="shared" si="1"/>
        <v>0</v>
      </c>
      <c r="C38" s="182">
        <f t="shared" si="2"/>
        <v>0</v>
      </c>
      <c r="D38" s="181">
        <f t="shared" si="3"/>
        <v>0</v>
      </c>
      <c r="E38" s="182">
        <f t="shared" si="4"/>
        <v>2</v>
      </c>
      <c r="F38" s="181">
        <f t="shared" si="5"/>
        <v>0</v>
      </c>
      <c r="G38" s="182">
        <f t="shared" si="6"/>
        <v>0</v>
      </c>
      <c r="H38" s="181">
        <f t="shared" si="7"/>
        <v>0</v>
      </c>
      <c r="I38" s="182">
        <f t="shared" si="8"/>
        <v>1</v>
      </c>
      <c r="J38" s="181">
        <f t="shared" si="9"/>
        <v>0</v>
      </c>
      <c r="K38" s="182"/>
      <c r="L38" s="184">
        <f t="shared" si="11"/>
        <v>34</v>
      </c>
      <c r="M38" s="184">
        <f t="shared" si="10"/>
        <v>85</v>
      </c>
    </row>
    <row r="39" spans="1:13" ht="12.75" customHeight="1" x14ac:dyDescent="0.2">
      <c r="A39" s="186">
        <f t="shared" si="0"/>
        <v>122.5</v>
      </c>
      <c r="B39" s="181">
        <f t="shared" si="1"/>
        <v>0</v>
      </c>
      <c r="C39" s="182">
        <f t="shared" si="2"/>
        <v>0</v>
      </c>
      <c r="D39" s="181">
        <f t="shared" si="3"/>
        <v>0</v>
      </c>
      <c r="E39" s="182">
        <f t="shared" si="4"/>
        <v>2</v>
      </c>
      <c r="F39" s="181">
        <f t="shared" si="5"/>
        <v>0</v>
      </c>
      <c r="G39" s="182">
        <f t="shared" si="6"/>
        <v>0</v>
      </c>
      <c r="H39" s="181">
        <f t="shared" si="7"/>
        <v>0</v>
      </c>
      <c r="I39" s="182">
        <f t="shared" si="8"/>
        <v>1</v>
      </c>
      <c r="J39" s="181">
        <f t="shared" si="9"/>
        <v>1</v>
      </c>
      <c r="K39" s="182"/>
      <c r="L39" s="184">
        <f t="shared" si="11"/>
        <v>35</v>
      </c>
      <c r="M39" s="184">
        <f t="shared" si="10"/>
        <v>87.5</v>
      </c>
    </row>
    <row r="40" spans="1:13" ht="12.75" customHeight="1" x14ac:dyDescent="0.2">
      <c r="A40" s="186">
        <f t="shared" si="0"/>
        <v>125</v>
      </c>
      <c r="B40" s="181">
        <f t="shared" si="1"/>
        <v>0</v>
      </c>
      <c r="C40" s="182">
        <f t="shared" si="2"/>
        <v>0</v>
      </c>
      <c r="D40" s="181">
        <f t="shared" si="3"/>
        <v>0</v>
      </c>
      <c r="E40" s="182">
        <f t="shared" si="4"/>
        <v>2</v>
      </c>
      <c r="F40" s="181">
        <f t="shared" si="5"/>
        <v>0</v>
      </c>
      <c r="G40" s="182">
        <f t="shared" si="6"/>
        <v>0</v>
      </c>
      <c r="H40" s="181">
        <f t="shared" si="7"/>
        <v>1</v>
      </c>
      <c r="I40" s="182">
        <f t="shared" si="8"/>
        <v>0</v>
      </c>
      <c r="J40" s="181">
        <f t="shared" si="9"/>
        <v>0</v>
      </c>
      <c r="K40" s="182"/>
      <c r="L40" s="184">
        <f t="shared" si="11"/>
        <v>36</v>
      </c>
      <c r="M40" s="184">
        <f t="shared" si="10"/>
        <v>90</v>
      </c>
    </row>
    <row r="41" spans="1:13" ht="12.75" customHeight="1" x14ac:dyDescent="0.2">
      <c r="A41" s="186">
        <f t="shared" si="0"/>
        <v>127.5</v>
      </c>
      <c r="B41" s="181">
        <f t="shared" si="1"/>
        <v>0</v>
      </c>
      <c r="C41" s="182">
        <f t="shared" si="2"/>
        <v>0</v>
      </c>
      <c r="D41" s="181">
        <f t="shared" si="3"/>
        <v>0</v>
      </c>
      <c r="E41" s="182">
        <f t="shared" si="4"/>
        <v>2</v>
      </c>
      <c r="F41" s="181">
        <f t="shared" si="5"/>
        <v>0</v>
      </c>
      <c r="G41" s="182">
        <f t="shared" si="6"/>
        <v>0</v>
      </c>
      <c r="H41" s="181">
        <f t="shared" si="7"/>
        <v>1</v>
      </c>
      <c r="I41" s="182">
        <f t="shared" si="8"/>
        <v>0</v>
      </c>
      <c r="J41" s="181">
        <f t="shared" si="9"/>
        <v>1</v>
      </c>
      <c r="K41" s="182"/>
      <c r="L41" s="184">
        <f t="shared" si="11"/>
        <v>37</v>
      </c>
      <c r="M41" s="184">
        <f t="shared" si="10"/>
        <v>92.5</v>
      </c>
    </row>
    <row r="42" spans="1:13" ht="12.75" customHeight="1" x14ac:dyDescent="0.2">
      <c r="A42" s="186">
        <f t="shared" si="0"/>
        <v>130</v>
      </c>
      <c r="B42" s="181">
        <f t="shared" si="1"/>
        <v>0</v>
      </c>
      <c r="C42" s="182">
        <f t="shared" si="2"/>
        <v>0</v>
      </c>
      <c r="D42" s="181">
        <f t="shared" si="3"/>
        <v>0</v>
      </c>
      <c r="E42" s="182">
        <f t="shared" si="4"/>
        <v>2</v>
      </c>
      <c r="F42" s="181">
        <f t="shared" si="5"/>
        <v>0</v>
      </c>
      <c r="G42" s="182">
        <f t="shared" si="6"/>
        <v>0</v>
      </c>
      <c r="H42" s="181">
        <f t="shared" si="7"/>
        <v>1</v>
      </c>
      <c r="I42" s="182">
        <f t="shared" si="8"/>
        <v>1</v>
      </c>
      <c r="J42" s="181">
        <f t="shared" si="9"/>
        <v>0</v>
      </c>
      <c r="K42" s="182"/>
      <c r="L42" s="184">
        <f t="shared" si="11"/>
        <v>38</v>
      </c>
      <c r="M42" s="184">
        <f t="shared" si="10"/>
        <v>95</v>
      </c>
    </row>
    <row r="43" spans="1:13" ht="12.75" customHeight="1" x14ac:dyDescent="0.2">
      <c r="A43" s="186">
        <f t="shared" si="0"/>
        <v>132.5</v>
      </c>
      <c r="B43" s="181">
        <f t="shared" si="1"/>
        <v>0</v>
      </c>
      <c r="C43" s="182">
        <f t="shared" si="2"/>
        <v>0</v>
      </c>
      <c r="D43" s="181">
        <f t="shared" si="3"/>
        <v>0</v>
      </c>
      <c r="E43" s="182">
        <f t="shared" si="4"/>
        <v>2</v>
      </c>
      <c r="F43" s="181">
        <f t="shared" si="5"/>
        <v>0</v>
      </c>
      <c r="G43" s="182">
        <f t="shared" si="6"/>
        <v>0</v>
      </c>
      <c r="H43" s="181">
        <f t="shared" si="7"/>
        <v>1</v>
      </c>
      <c r="I43" s="182">
        <f t="shared" si="8"/>
        <v>1</v>
      </c>
      <c r="J43" s="181">
        <f t="shared" si="9"/>
        <v>1</v>
      </c>
      <c r="K43" s="182"/>
      <c r="L43" s="184">
        <f t="shared" si="11"/>
        <v>39</v>
      </c>
      <c r="M43" s="184">
        <f t="shared" si="10"/>
        <v>97.5</v>
      </c>
    </row>
    <row r="44" spans="1:13" ht="12.75" customHeight="1" x14ac:dyDescent="0.2">
      <c r="A44" s="186">
        <f t="shared" si="0"/>
        <v>135</v>
      </c>
      <c r="B44" s="181">
        <f t="shared" si="1"/>
        <v>1</v>
      </c>
      <c r="C44" s="182">
        <f t="shared" si="2"/>
        <v>0</v>
      </c>
      <c r="D44" s="181">
        <f t="shared" si="3"/>
        <v>0</v>
      </c>
      <c r="E44" s="182">
        <f t="shared" si="4"/>
        <v>0</v>
      </c>
      <c r="F44" s="181">
        <f t="shared" si="5"/>
        <v>0</v>
      </c>
      <c r="G44" s="182">
        <f t="shared" si="6"/>
        <v>0</v>
      </c>
      <c r="H44" s="181">
        <f t="shared" si="7"/>
        <v>0</v>
      </c>
      <c r="I44" s="182">
        <f t="shared" si="8"/>
        <v>0</v>
      </c>
      <c r="J44" s="181">
        <f t="shared" si="9"/>
        <v>0</v>
      </c>
      <c r="K44" s="182"/>
      <c r="L44" s="184">
        <f t="shared" si="11"/>
        <v>40</v>
      </c>
      <c r="M44" s="184">
        <f t="shared" si="10"/>
        <v>100</v>
      </c>
    </row>
    <row r="45" spans="1:13" ht="12.75" customHeight="1" x14ac:dyDescent="0.2">
      <c r="A45" s="186">
        <f t="shared" si="0"/>
        <v>137.5</v>
      </c>
      <c r="B45" s="181">
        <f t="shared" si="1"/>
        <v>1</v>
      </c>
      <c r="C45" s="182">
        <f t="shared" si="2"/>
        <v>0</v>
      </c>
      <c r="D45" s="181">
        <f t="shared" si="3"/>
        <v>0</v>
      </c>
      <c r="E45" s="182">
        <f t="shared" si="4"/>
        <v>0</v>
      </c>
      <c r="F45" s="181">
        <f t="shared" si="5"/>
        <v>0</v>
      </c>
      <c r="G45" s="182">
        <f t="shared" si="6"/>
        <v>0</v>
      </c>
      <c r="H45" s="181">
        <f t="shared" si="7"/>
        <v>0</v>
      </c>
      <c r="I45" s="182">
        <f t="shared" si="8"/>
        <v>0</v>
      </c>
      <c r="J45" s="181">
        <f t="shared" si="9"/>
        <v>1</v>
      </c>
      <c r="K45" s="182"/>
      <c r="L45" s="184">
        <f t="shared" si="11"/>
        <v>41</v>
      </c>
      <c r="M45" s="184">
        <f t="shared" si="10"/>
        <v>102.5</v>
      </c>
    </row>
    <row r="46" spans="1:13" ht="12.75" customHeight="1" x14ac:dyDescent="0.2">
      <c r="A46" s="186">
        <f t="shared" si="0"/>
        <v>140</v>
      </c>
      <c r="B46" s="181">
        <f t="shared" si="1"/>
        <v>1</v>
      </c>
      <c r="C46" s="182">
        <f t="shared" si="2"/>
        <v>0</v>
      </c>
      <c r="D46" s="181">
        <f t="shared" si="3"/>
        <v>0</v>
      </c>
      <c r="E46" s="182">
        <f t="shared" si="4"/>
        <v>0</v>
      </c>
      <c r="F46" s="181">
        <f t="shared" si="5"/>
        <v>0</v>
      </c>
      <c r="G46" s="182">
        <f t="shared" si="6"/>
        <v>0</v>
      </c>
      <c r="H46" s="181">
        <f t="shared" si="7"/>
        <v>0</v>
      </c>
      <c r="I46" s="182">
        <f t="shared" si="8"/>
        <v>1</v>
      </c>
      <c r="J46" s="181">
        <f t="shared" si="9"/>
        <v>0</v>
      </c>
      <c r="K46" s="182"/>
      <c r="L46" s="184">
        <f t="shared" si="11"/>
        <v>42</v>
      </c>
      <c r="M46" s="184">
        <f t="shared" si="10"/>
        <v>105</v>
      </c>
    </row>
    <row r="47" spans="1:13" ht="12.75" customHeight="1" x14ac:dyDescent="0.2">
      <c r="A47" s="186">
        <f t="shared" si="0"/>
        <v>142.5</v>
      </c>
      <c r="B47" s="181">
        <f t="shared" si="1"/>
        <v>1</v>
      </c>
      <c r="C47" s="182">
        <f t="shared" si="2"/>
        <v>0</v>
      </c>
      <c r="D47" s="181">
        <f t="shared" si="3"/>
        <v>0</v>
      </c>
      <c r="E47" s="182">
        <f t="shared" si="4"/>
        <v>0</v>
      </c>
      <c r="F47" s="181">
        <f t="shared" si="5"/>
        <v>0</v>
      </c>
      <c r="G47" s="182">
        <f t="shared" si="6"/>
        <v>0</v>
      </c>
      <c r="H47" s="181">
        <f t="shared" si="7"/>
        <v>0</v>
      </c>
      <c r="I47" s="182">
        <f t="shared" si="8"/>
        <v>1</v>
      </c>
      <c r="J47" s="181">
        <f t="shared" si="9"/>
        <v>1</v>
      </c>
      <c r="K47" s="182"/>
      <c r="L47" s="184">
        <f t="shared" si="11"/>
        <v>43</v>
      </c>
      <c r="M47" s="184">
        <f t="shared" si="10"/>
        <v>107.5</v>
      </c>
    </row>
    <row r="48" spans="1:13" ht="12.75" customHeight="1" x14ac:dyDescent="0.2">
      <c r="A48" s="186">
        <f t="shared" si="0"/>
        <v>145</v>
      </c>
      <c r="B48" s="181">
        <f t="shared" si="1"/>
        <v>1</v>
      </c>
      <c r="C48" s="182">
        <f t="shared" si="2"/>
        <v>0</v>
      </c>
      <c r="D48" s="181">
        <f t="shared" si="3"/>
        <v>0</v>
      </c>
      <c r="E48" s="182">
        <f t="shared" si="4"/>
        <v>0</v>
      </c>
      <c r="F48" s="181">
        <f t="shared" si="5"/>
        <v>0</v>
      </c>
      <c r="G48" s="182">
        <f t="shared" si="6"/>
        <v>0</v>
      </c>
      <c r="H48" s="181">
        <f t="shared" si="7"/>
        <v>1</v>
      </c>
      <c r="I48" s="182">
        <f t="shared" si="8"/>
        <v>0</v>
      </c>
      <c r="J48" s="181">
        <f t="shared" si="9"/>
        <v>0</v>
      </c>
      <c r="K48" s="182"/>
      <c r="L48" s="184">
        <f t="shared" si="11"/>
        <v>44</v>
      </c>
      <c r="M48" s="184">
        <f t="shared" si="10"/>
        <v>110</v>
      </c>
    </row>
    <row r="49" spans="1:13" ht="12.75" customHeight="1" x14ac:dyDescent="0.2">
      <c r="A49" s="186">
        <f t="shared" si="0"/>
        <v>147.5</v>
      </c>
      <c r="B49" s="181">
        <f t="shared" si="1"/>
        <v>1</v>
      </c>
      <c r="C49" s="182">
        <f t="shared" si="2"/>
        <v>0</v>
      </c>
      <c r="D49" s="181">
        <f t="shared" si="3"/>
        <v>0</v>
      </c>
      <c r="E49" s="182">
        <f t="shared" si="4"/>
        <v>0</v>
      </c>
      <c r="F49" s="181">
        <f t="shared" si="5"/>
        <v>0</v>
      </c>
      <c r="G49" s="182">
        <f t="shared" si="6"/>
        <v>0</v>
      </c>
      <c r="H49" s="181">
        <f t="shared" si="7"/>
        <v>1</v>
      </c>
      <c r="I49" s="182">
        <f t="shared" si="8"/>
        <v>0</v>
      </c>
      <c r="J49" s="181">
        <f t="shared" si="9"/>
        <v>1</v>
      </c>
      <c r="K49" s="182"/>
      <c r="L49" s="184">
        <f t="shared" si="11"/>
        <v>45</v>
      </c>
      <c r="M49" s="184">
        <f t="shared" si="10"/>
        <v>112.5</v>
      </c>
    </row>
    <row r="50" spans="1:13" ht="12.75" customHeight="1" x14ac:dyDescent="0.2">
      <c r="A50" s="186">
        <f t="shared" si="0"/>
        <v>150</v>
      </c>
      <c r="B50" s="181">
        <f t="shared" si="1"/>
        <v>1</v>
      </c>
      <c r="C50" s="182">
        <f t="shared" si="2"/>
        <v>0</v>
      </c>
      <c r="D50" s="181">
        <f t="shared" si="3"/>
        <v>0</v>
      </c>
      <c r="E50" s="182">
        <f t="shared" si="4"/>
        <v>0</v>
      </c>
      <c r="F50" s="181">
        <f t="shared" si="5"/>
        <v>0</v>
      </c>
      <c r="G50" s="182">
        <f t="shared" si="6"/>
        <v>0</v>
      </c>
      <c r="H50" s="181">
        <f t="shared" si="7"/>
        <v>1</v>
      </c>
      <c r="I50" s="182">
        <f t="shared" si="8"/>
        <v>1</v>
      </c>
      <c r="J50" s="181">
        <f t="shared" si="9"/>
        <v>0</v>
      </c>
      <c r="K50" s="182"/>
      <c r="L50" s="184">
        <f t="shared" si="11"/>
        <v>46</v>
      </c>
      <c r="M50" s="184">
        <f t="shared" si="10"/>
        <v>115</v>
      </c>
    </row>
    <row r="51" spans="1:13" ht="12.75" customHeight="1" x14ac:dyDescent="0.2">
      <c r="A51" s="186">
        <f t="shared" si="0"/>
        <v>152.5</v>
      </c>
      <c r="B51" s="181">
        <f t="shared" si="1"/>
        <v>1</v>
      </c>
      <c r="C51" s="182">
        <f t="shared" si="2"/>
        <v>0</v>
      </c>
      <c r="D51" s="181">
        <f t="shared" si="3"/>
        <v>0</v>
      </c>
      <c r="E51" s="182">
        <f t="shared" si="4"/>
        <v>0</v>
      </c>
      <c r="F51" s="181">
        <f t="shared" si="5"/>
        <v>0</v>
      </c>
      <c r="G51" s="182">
        <f t="shared" si="6"/>
        <v>0</v>
      </c>
      <c r="H51" s="181">
        <f t="shared" si="7"/>
        <v>1</v>
      </c>
      <c r="I51" s="182">
        <f t="shared" si="8"/>
        <v>1</v>
      </c>
      <c r="J51" s="181">
        <f t="shared" si="9"/>
        <v>1</v>
      </c>
      <c r="K51" s="182"/>
      <c r="L51" s="184">
        <f t="shared" si="11"/>
        <v>47</v>
      </c>
      <c r="M51" s="184">
        <f t="shared" si="10"/>
        <v>117.5</v>
      </c>
    </row>
    <row r="52" spans="1:13" ht="12.75" customHeight="1" x14ac:dyDescent="0.2">
      <c r="A52" s="186">
        <f t="shared" si="0"/>
        <v>155</v>
      </c>
      <c r="B52" s="181">
        <f t="shared" si="1"/>
        <v>1</v>
      </c>
      <c r="C52" s="182">
        <f t="shared" si="2"/>
        <v>0</v>
      </c>
      <c r="D52" s="181">
        <f t="shared" si="3"/>
        <v>0</v>
      </c>
      <c r="E52" s="182">
        <f t="shared" si="4"/>
        <v>0</v>
      </c>
      <c r="F52" s="181">
        <f t="shared" si="5"/>
        <v>0</v>
      </c>
      <c r="G52" s="182">
        <f t="shared" si="6"/>
        <v>1</v>
      </c>
      <c r="H52" s="181">
        <f t="shared" si="7"/>
        <v>0</v>
      </c>
      <c r="I52" s="182">
        <f t="shared" si="8"/>
        <v>0</v>
      </c>
      <c r="J52" s="181">
        <f t="shared" si="9"/>
        <v>0</v>
      </c>
      <c r="K52" s="182"/>
      <c r="L52" s="184">
        <f t="shared" si="11"/>
        <v>48</v>
      </c>
      <c r="M52" s="184">
        <f t="shared" si="10"/>
        <v>120</v>
      </c>
    </row>
    <row r="53" spans="1:13" ht="12.75" customHeight="1" x14ac:dyDescent="0.2">
      <c r="A53" s="186">
        <f t="shared" si="0"/>
        <v>157.5</v>
      </c>
      <c r="B53" s="181">
        <f t="shared" si="1"/>
        <v>1</v>
      </c>
      <c r="C53" s="182">
        <f t="shared" si="2"/>
        <v>0</v>
      </c>
      <c r="D53" s="181">
        <f t="shared" si="3"/>
        <v>0</v>
      </c>
      <c r="E53" s="182">
        <f t="shared" si="4"/>
        <v>0</v>
      </c>
      <c r="F53" s="181">
        <f t="shared" si="5"/>
        <v>0</v>
      </c>
      <c r="G53" s="182">
        <f t="shared" si="6"/>
        <v>1</v>
      </c>
      <c r="H53" s="181">
        <f t="shared" si="7"/>
        <v>0</v>
      </c>
      <c r="I53" s="182">
        <f t="shared" si="8"/>
        <v>0</v>
      </c>
      <c r="J53" s="181">
        <f t="shared" si="9"/>
        <v>1</v>
      </c>
      <c r="K53" s="182"/>
      <c r="L53" s="184">
        <f t="shared" si="11"/>
        <v>49</v>
      </c>
      <c r="M53" s="184">
        <f t="shared" si="10"/>
        <v>122.5</v>
      </c>
    </row>
    <row r="54" spans="1:13" ht="12.75" customHeight="1" x14ac:dyDescent="0.2">
      <c r="A54" s="186">
        <f t="shared" si="0"/>
        <v>160</v>
      </c>
      <c r="B54" s="181">
        <f t="shared" si="1"/>
        <v>1</v>
      </c>
      <c r="C54" s="182">
        <f t="shared" si="2"/>
        <v>0</v>
      </c>
      <c r="D54" s="181">
        <f t="shared" si="3"/>
        <v>0</v>
      </c>
      <c r="E54" s="182">
        <f t="shared" si="4"/>
        <v>0</v>
      </c>
      <c r="F54" s="181">
        <f t="shared" si="5"/>
        <v>0</v>
      </c>
      <c r="G54" s="182">
        <f t="shared" si="6"/>
        <v>1</v>
      </c>
      <c r="H54" s="181">
        <f t="shared" si="7"/>
        <v>0</v>
      </c>
      <c r="I54" s="182">
        <f t="shared" si="8"/>
        <v>1</v>
      </c>
      <c r="J54" s="181">
        <f t="shared" si="9"/>
        <v>0</v>
      </c>
      <c r="K54" s="182"/>
      <c r="L54" s="184">
        <f t="shared" si="11"/>
        <v>50</v>
      </c>
      <c r="M54" s="184">
        <f t="shared" si="10"/>
        <v>125</v>
      </c>
    </row>
    <row r="55" spans="1:13" ht="12.75" customHeight="1" x14ac:dyDescent="0.2">
      <c r="A55" s="186">
        <f t="shared" si="0"/>
        <v>162.5</v>
      </c>
      <c r="B55" s="181">
        <f t="shared" si="1"/>
        <v>1</v>
      </c>
      <c r="C55" s="182">
        <f t="shared" si="2"/>
        <v>0</v>
      </c>
      <c r="D55" s="181">
        <f t="shared" si="3"/>
        <v>0</v>
      </c>
      <c r="E55" s="182">
        <f t="shared" si="4"/>
        <v>0</v>
      </c>
      <c r="F55" s="181">
        <f t="shared" si="5"/>
        <v>0</v>
      </c>
      <c r="G55" s="182">
        <f t="shared" si="6"/>
        <v>1</v>
      </c>
      <c r="H55" s="181">
        <f t="shared" si="7"/>
        <v>0</v>
      </c>
      <c r="I55" s="182">
        <f t="shared" si="8"/>
        <v>1</v>
      </c>
      <c r="J55" s="181">
        <f t="shared" si="9"/>
        <v>1</v>
      </c>
      <c r="K55" s="182"/>
      <c r="L55" s="184">
        <f t="shared" si="11"/>
        <v>51</v>
      </c>
      <c r="M55" s="184">
        <f t="shared" si="10"/>
        <v>127.5</v>
      </c>
    </row>
    <row r="56" spans="1:13" ht="12.75" customHeight="1" x14ac:dyDescent="0.2">
      <c r="A56" s="186">
        <f t="shared" si="0"/>
        <v>165</v>
      </c>
      <c r="B56" s="181">
        <f t="shared" si="1"/>
        <v>1</v>
      </c>
      <c r="C56" s="182">
        <f t="shared" si="2"/>
        <v>0</v>
      </c>
      <c r="D56" s="181">
        <f t="shared" si="3"/>
        <v>0</v>
      </c>
      <c r="E56" s="182">
        <f t="shared" si="4"/>
        <v>0</v>
      </c>
      <c r="F56" s="181">
        <f t="shared" si="5"/>
        <v>1</v>
      </c>
      <c r="G56" s="182">
        <f t="shared" si="6"/>
        <v>0</v>
      </c>
      <c r="H56" s="181">
        <f t="shared" si="7"/>
        <v>0</v>
      </c>
      <c r="I56" s="182">
        <f t="shared" si="8"/>
        <v>0</v>
      </c>
      <c r="J56" s="181">
        <f t="shared" si="9"/>
        <v>0</v>
      </c>
      <c r="K56" s="182"/>
      <c r="L56" s="184">
        <f t="shared" si="11"/>
        <v>52</v>
      </c>
      <c r="M56" s="184">
        <f t="shared" si="10"/>
        <v>130</v>
      </c>
    </row>
    <row r="57" spans="1:13" ht="12.75" customHeight="1" x14ac:dyDescent="0.2">
      <c r="A57" s="186">
        <f t="shared" si="0"/>
        <v>167.5</v>
      </c>
      <c r="B57" s="181">
        <f t="shared" si="1"/>
        <v>1</v>
      </c>
      <c r="C57" s="182">
        <f t="shared" si="2"/>
        <v>0</v>
      </c>
      <c r="D57" s="181">
        <f t="shared" si="3"/>
        <v>0</v>
      </c>
      <c r="E57" s="182">
        <f t="shared" si="4"/>
        <v>0</v>
      </c>
      <c r="F57" s="181">
        <f t="shared" si="5"/>
        <v>1</v>
      </c>
      <c r="G57" s="182">
        <f t="shared" si="6"/>
        <v>0</v>
      </c>
      <c r="H57" s="181">
        <f t="shared" si="7"/>
        <v>0</v>
      </c>
      <c r="I57" s="182">
        <f t="shared" si="8"/>
        <v>0</v>
      </c>
      <c r="J57" s="181">
        <f t="shared" si="9"/>
        <v>1</v>
      </c>
      <c r="K57" s="182"/>
      <c r="L57" s="184">
        <f t="shared" si="11"/>
        <v>53</v>
      </c>
      <c r="M57" s="184">
        <f t="shared" si="10"/>
        <v>132.5</v>
      </c>
    </row>
    <row r="58" spans="1:13" ht="12.75" customHeight="1" x14ac:dyDescent="0.2">
      <c r="A58" s="186">
        <f t="shared" si="0"/>
        <v>170</v>
      </c>
      <c r="B58" s="181">
        <f t="shared" si="1"/>
        <v>1</v>
      </c>
      <c r="C58" s="182">
        <f t="shared" si="2"/>
        <v>0</v>
      </c>
      <c r="D58" s="181">
        <f t="shared" si="3"/>
        <v>0</v>
      </c>
      <c r="E58" s="182">
        <f t="shared" si="4"/>
        <v>0</v>
      </c>
      <c r="F58" s="181">
        <f t="shared" si="5"/>
        <v>1</v>
      </c>
      <c r="G58" s="182">
        <f t="shared" si="6"/>
        <v>0</v>
      </c>
      <c r="H58" s="181">
        <f t="shared" si="7"/>
        <v>0</v>
      </c>
      <c r="I58" s="182">
        <f t="shared" si="8"/>
        <v>1</v>
      </c>
      <c r="J58" s="181">
        <f t="shared" si="9"/>
        <v>0</v>
      </c>
      <c r="K58" s="182"/>
      <c r="L58" s="184">
        <f t="shared" si="11"/>
        <v>54</v>
      </c>
      <c r="M58" s="184">
        <f t="shared" si="10"/>
        <v>135</v>
      </c>
    </row>
    <row r="59" spans="1:13" ht="12.75" customHeight="1" x14ac:dyDescent="0.2">
      <c r="A59" s="186">
        <f t="shared" si="0"/>
        <v>172.5</v>
      </c>
      <c r="B59" s="181">
        <f t="shared" si="1"/>
        <v>1</v>
      </c>
      <c r="C59" s="182">
        <f t="shared" si="2"/>
        <v>0</v>
      </c>
      <c r="D59" s="181">
        <f t="shared" si="3"/>
        <v>0</v>
      </c>
      <c r="E59" s="182">
        <f t="shared" si="4"/>
        <v>0</v>
      </c>
      <c r="F59" s="181">
        <f t="shared" si="5"/>
        <v>1</v>
      </c>
      <c r="G59" s="182">
        <f t="shared" si="6"/>
        <v>0</v>
      </c>
      <c r="H59" s="181">
        <f t="shared" si="7"/>
        <v>0</v>
      </c>
      <c r="I59" s="182">
        <f t="shared" si="8"/>
        <v>1</v>
      </c>
      <c r="J59" s="181">
        <f t="shared" si="9"/>
        <v>1</v>
      </c>
      <c r="K59" s="182"/>
      <c r="L59" s="184">
        <f t="shared" si="11"/>
        <v>55</v>
      </c>
      <c r="M59" s="184">
        <f t="shared" si="10"/>
        <v>137.5</v>
      </c>
    </row>
    <row r="60" spans="1:13" ht="12.75" customHeight="1" x14ac:dyDescent="0.2">
      <c r="A60" s="186">
        <f t="shared" si="0"/>
        <v>175</v>
      </c>
      <c r="B60" s="181">
        <f t="shared" si="1"/>
        <v>1</v>
      </c>
      <c r="C60" s="182">
        <f t="shared" si="2"/>
        <v>0</v>
      </c>
      <c r="D60" s="181">
        <f t="shared" si="3"/>
        <v>0</v>
      </c>
      <c r="E60" s="182">
        <f t="shared" si="4"/>
        <v>1</v>
      </c>
      <c r="F60" s="181">
        <f t="shared" si="5"/>
        <v>0</v>
      </c>
      <c r="G60" s="182">
        <f t="shared" si="6"/>
        <v>0</v>
      </c>
      <c r="H60" s="181">
        <f t="shared" si="7"/>
        <v>0</v>
      </c>
      <c r="I60" s="182">
        <f t="shared" si="8"/>
        <v>0</v>
      </c>
      <c r="J60" s="181">
        <f t="shared" si="9"/>
        <v>0</v>
      </c>
      <c r="K60" s="182"/>
      <c r="L60" s="184">
        <f t="shared" si="11"/>
        <v>56</v>
      </c>
      <c r="M60" s="184">
        <f t="shared" si="10"/>
        <v>140</v>
      </c>
    </row>
    <row r="61" spans="1:13" ht="12.75" customHeight="1" x14ac:dyDescent="0.2">
      <c r="A61" s="186">
        <f t="shared" si="0"/>
        <v>177.5</v>
      </c>
      <c r="B61" s="181">
        <f t="shared" si="1"/>
        <v>1</v>
      </c>
      <c r="C61" s="182">
        <f t="shared" si="2"/>
        <v>0</v>
      </c>
      <c r="D61" s="181">
        <f t="shared" si="3"/>
        <v>0</v>
      </c>
      <c r="E61" s="182">
        <f t="shared" si="4"/>
        <v>1</v>
      </c>
      <c r="F61" s="181">
        <f t="shared" si="5"/>
        <v>0</v>
      </c>
      <c r="G61" s="182">
        <f t="shared" si="6"/>
        <v>0</v>
      </c>
      <c r="H61" s="181">
        <f t="shared" si="7"/>
        <v>0</v>
      </c>
      <c r="I61" s="182">
        <f t="shared" si="8"/>
        <v>0</v>
      </c>
      <c r="J61" s="181">
        <f t="shared" si="9"/>
        <v>1</v>
      </c>
      <c r="K61" s="182"/>
      <c r="L61" s="184">
        <f t="shared" si="11"/>
        <v>57</v>
      </c>
      <c r="M61" s="184">
        <f t="shared" si="10"/>
        <v>142.5</v>
      </c>
    </row>
    <row r="62" spans="1:13" ht="12.75" customHeight="1" x14ac:dyDescent="0.2">
      <c r="A62" s="186">
        <f t="shared" si="0"/>
        <v>180</v>
      </c>
      <c r="B62" s="181">
        <f t="shared" si="1"/>
        <v>1</v>
      </c>
      <c r="C62" s="182">
        <f t="shared" si="2"/>
        <v>0</v>
      </c>
      <c r="D62" s="181">
        <f t="shared" si="3"/>
        <v>0</v>
      </c>
      <c r="E62" s="182">
        <f t="shared" si="4"/>
        <v>1</v>
      </c>
      <c r="F62" s="181">
        <f t="shared" si="5"/>
        <v>0</v>
      </c>
      <c r="G62" s="182">
        <f t="shared" si="6"/>
        <v>0</v>
      </c>
      <c r="H62" s="181">
        <f t="shared" si="7"/>
        <v>0</v>
      </c>
      <c r="I62" s="182">
        <f t="shared" si="8"/>
        <v>1</v>
      </c>
      <c r="J62" s="181">
        <f t="shared" si="9"/>
        <v>0</v>
      </c>
      <c r="K62" s="182"/>
      <c r="L62" s="184">
        <f t="shared" si="11"/>
        <v>58</v>
      </c>
      <c r="M62" s="184">
        <f t="shared" si="10"/>
        <v>145</v>
      </c>
    </row>
    <row r="63" spans="1:13" ht="12.75" customHeight="1" x14ac:dyDescent="0.2">
      <c r="A63" s="186">
        <f t="shared" si="0"/>
        <v>182.5</v>
      </c>
      <c r="B63" s="181">
        <f t="shared" si="1"/>
        <v>1</v>
      </c>
      <c r="C63" s="182">
        <f t="shared" si="2"/>
        <v>0</v>
      </c>
      <c r="D63" s="181">
        <f t="shared" si="3"/>
        <v>0</v>
      </c>
      <c r="E63" s="182">
        <f t="shared" si="4"/>
        <v>1</v>
      </c>
      <c r="F63" s="181">
        <f t="shared" si="5"/>
        <v>0</v>
      </c>
      <c r="G63" s="182">
        <f t="shared" si="6"/>
        <v>0</v>
      </c>
      <c r="H63" s="181">
        <f t="shared" si="7"/>
        <v>0</v>
      </c>
      <c r="I63" s="182">
        <f t="shared" si="8"/>
        <v>1</v>
      </c>
      <c r="J63" s="181">
        <f t="shared" si="9"/>
        <v>1</v>
      </c>
      <c r="K63" s="182"/>
      <c r="L63" s="184">
        <f t="shared" si="11"/>
        <v>59</v>
      </c>
      <c r="M63" s="184">
        <f t="shared" si="10"/>
        <v>147.5</v>
      </c>
    </row>
    <row r="64" spans="1:13" ht="12.75" customHeight="1" x14ac:dyDescent="0.2">
      <c r="A64" s="186">
        <f t="shared" si="0"/>
        <v>185</v>
      </c>
      <c r="B64" s="181">
        <f t="shared" si="1"/>
        <v>1</v>
      </c>
      <c r="C64" s="182">
        <f t="shared" si="2"/>
        <v>0</v>
      </c>
      <c r="D64" s="181">
        <f t="shared" si="3"/>
        <v>0</v>
      </c>
      <c r="E64" s="182">
        <f t="shared" si="4"/>
        <v>1</v>
      </c>
      <c r="F64" s="181">
        <f t="shared" si="5"/>
        <v>0</v>
      </c>
      <c r="G64" s="182">
        <f t="shared" si="6"/>
        <v>0</v>
      </c>
      <c r="H64" s="181">
        <f t="shared" si="7"/>
        <v>1</v>
      </c>
      <c r="I64" s="182">
        <f t="shared" si="8"/>
        <v>0</v>
      </c>
      <c r="J64" s="181">
        <f t="shared" si="9"/>
        <v>0</v>
      </c>
      <c r="K64" s="182"/>
      <c r="L64" s="184">
        <f t="shared" si="11"/>
        <v>60</v>
      </c>
      <c r="M64" s="184">
        <f t="shared" si="10"/>
        <v>150</v>
      </c>
    </row>
    <row r="65" spans="1:13" ht="12.75" customHeight="1" x14ac:dyDescent="0.2">
      <c r="A65" s="186">
        <f t="shared" si="0"/>
        <v>187.5</v>
      </c>
      <c r="B65" s="181">
        <f t="shared" si="1"/>
        <v>1</v>
      </c>
      <c r="C65" s="182">
        <f t="shared" si="2"/>
        <v>0</v>
      </c>
      <c r="D65" s="181">
        <f t="shared" si="3"/>
        <v>0</v>
      </c>
      <c r="E65" s="182">
        <f t="shared" si="4"/>
        <v>1</v>
      </c>
      <c r="F65" s="181">
        <f t="shared" si="5"/>
        <v>0</v>
      </c>
      <c r="G65" s="182">
        <f t="shared" si="6"/>
        <v>0</v>
      </c>
      <c r="H65" s="181">
        <f t="shared" si="7"/>
        <v>1</v>
      </c>
      <c r="I65" s="182">
        <f t="shared" si="8"/>
        <v>0</v>
      </c>
      <c r="J65" s="181">
        <f t="shared" si="9"/>
        <v>1</v>
      </c>
      <c r="K65" s="182"/>
      <c r="L65" s="184">
        <f t="shared" si="11"/>
        <v>61</v>
      </c>
      <c r="M65" s="184">
        <f t="shared" si="10"/>
        <v>152.5</v>
      </c>
    </row>
    <row r="66" spans="1:13" ht="12.75" customHeight="1" x14ac:dyDescent="0.2">
      <c r="A66" s="186">
        <f t="shared" si="0"/>
        <v>190</v>
      </c>
      <c r="B66" s="181">
        <f t="shared" si="1"/>
        <v>1</v>
      </c>
      <c r="C66" s="182">
        <f t="shared" si="2"/>
        <v>0</v>
      </c>
      <c r="D66" s="181">
        <f t="shared" si="3"/>
        <v>0</v>
      </c>
      <c r="E66" s="182">
        <f t="shared" si="4"/>
        <v>1</v>
      </c>
      <c r="F66" s="181">
        <f t="shared" si="5"/>
        <v>0</v>
      </c>
      <c r="G66" s="182">
        <f t="shared" si="6"/>
        <v>0</v>
      </c>
      <c r="H66" s="181">
        <f t="shared" si="7"/>
        <v>1</v>
      </c>
      <c r="I66" s="182">
        <f t="shared" si="8"/>
        <v>1</v>
      </c>
      <c r="J66" s="181">
        <f t="shared" si="9"/>
        <v>0</v>
      </c>
      <c r="K66" s="182"/>
      <c r="L66" s="184">
        <f t="shared" si="11"/>
        <v>62</v>
      </c>
      <c r="M66" s="184">
        <f t="shared" si="10"/>
        <v>155</v>
      </c>
    </row>
    <row r="67" spans="1:13" ht="12.75" customHeight="1" x14ac:dyDescent="0.2">
      <c r="A67" s="186">
        <f t="shared" si="0"/>
        <v>192.5</v>
      </c>
      <c r="B67" s="181">
        <f t="shared" si="1"/>
        <v>1</v>
      </c>
      <c r="C67" s="182">
        <f t="shared" si="2"/>
        <v>0</v>
      </c>
      <c r="D67" s="181">
        <f t="shared" si="3"/>
        <v>0</v>
      </c>
      <c r="E67" s="182">
        <f t="shared" si="4"/>
        <v>1</v>
      </c>
      <c r="F67" s="181">
        <f t="shared" si="5"/>
        <v>0</v>
      </c>
      <c r="G67" s="182">
        <f t="shared" si="6"/>
        <v>0</v>
      </c>
      <c r="H67" s="181">
        <f t="shared" si="7"/>
        <v>1</v>
      </c>
      <c r="I67" s="182">
        <f t="shared" si="8"/>
        <v>1</v>
      </c>
      <c r="J67" s="181">
        <f t="shared" si="9"/>
        <v>1</v>
      </c>
      <c r="K67" s="182"/>
      <c r="L67" s="184">
        <f t="shared" si="11"/>
        <v>63</v>
      </c>
      <c r="M67" s="184">
        <f t="shared" si="10"/>
        <v>157.5</v>
      </c>
    </row>
    <row r="68" spans="1:13" ht="12.75" customHeight="1" x14ac:dyDescent="0.2">
      <c r="A68" s="186">
        <f t="shared" si="0"/>
        <v>195</v>
      </c>
      <c r="B68" s="181">
        <f t="shared" si="1"/>
        <v>1</v>
      </c>
      <c r="C68" s="182">
        <f t="shared" si="2"/>
        <v>0</v>
      </c>
      <c r="D68" s="181">
        <f t="shared" si="3"/>
        <v>0</v>
      </c>
      <c r="E68" s="182">
        <f t="shared" si="4"/>
        <v>1</v>
      </c>
      <c r="F68" s="181">
        <f t="shared" si="5"/>
        <v>0</v>
      </c>
      <c r="G68" s="182">
        <f t="shared" si="6"/>
        <v>1</v>
      </c>
      <c r="H68" s="181">
        <f t="shared" si="7"/>
        <v>0</v>
      </c>
      <c r="I68" s="182">
        <f t="shared" si="8"/>
        <v>0</v>
      </c>
      <c r="J68" s="181">
        <f t="shared" si="9"/>
        <v>0</v>
      </c>
      <c r="K68" s="182"/>
      <c r="L68" s="184">
        <f t="shared" si="11"/>
        <v>64</v>
      </c>
      <c r="M68" s="184">
        <f t="shared" si="10"/>
        <v>160</v>
      </c>
    </row>
    <row r="69" spans="1:13" ht="12.75" customHeight="1" x14ac:dyDescent="0.2">
      <c r="A69" s="186">
        <f t="shared" ref="A69:A132" si="12">IF(M69+$K$2&gt;$L$1,0,M69+$K$2)</f>
        <v>197.5</v>
      </c>
      <c r="B69" s="181">
        <f t="shared" ref="B69:B132" si="13">IF(A69=0,0,MIN($B$1/2,INT(M69/(2*$B$2))))</f>
        <v>1</v>
      </c>
      <c r="C69" s="182">
        <f t="shared" ref="C69:C132" si="14">IF(A69=0,0,MIN($C$1/2,INT(($M69-2*$B69*$B$2)/(2*$C$2))))</f>
        <v>0</v>
      </c>
      <c r="D69" s="181">
        <f t="shared" ref="D69:D132" si="15">IF(A69=0,0,MIN($D$1/2,INT(($M69-2*$B69*$B$2-2*$C69*$C$2)/(2*$D$2))))</f>
        <v>0</v>
      </c>
      <c r="E69" s="182">
        <f t="shared" ref="E69:E132" si="16">IF(A69=0,0,MIN($E$1/2,INT(($M69-2*$B69*$B$2-2*$C69*$C$2-2*$D69*$D$2)/(2*$E$2))))</f>
        <v>1</v>
      </c>
      <c r="F69" s="181">
        <f t="shared" ref="F69:F132" si="17">IF(A69=0,0,MIN($F$1/2,INT(($M69-2*$B69*$B$2-2*$C69*$C$2-2*$D69*$D$2-2*$E69*$E$2)/(2*$F$2))))</f>
        <v>0</v>
      </c>
      <c r="G69" s="182">
        <f t="shared" ref="G69:G132" si="18">IF(A69=0,0,MIN($G$1/2,INT(($M69-2*$B69*$B$2-2*$C69*$C$2-2*$D69*$D$2-2*$E69*$E$2-2*$F69*$F$2)/(2*$G$2))))</f>
        <v>1</v>
      </c>
      <c r="H69" s="181">
        <f t="shared" ref="H69:H132" si="19">IF(A69=0,0,MIN($H$1/2,INT(($M69-2*$B69*$B$2-2*$C69*$C$2-2*$D69*$D$2-2*$E69*$E$2-2*$F69*$F$2-2*$G69*$G$2)/(2*$H$2))))</f>
        <v>0</v>
      </c>
      <c r="I69" s="182">
        <f t="shared" ref="I69:I132" si="20">IF(A69=0,0,MIN($I$1/2,INT(($M69-2*$B69*$B$2-2*$C69*$C$2-2*$D69*$D$2-2*$E69*$E$2-2*$F69*$F$2-2*$G69*$G$2-2*$H69*$H$2)/(2*$I$2))))</f>
        <v>0</v>
      </c>
      <c r="J69" s="181">
        <f t="shared" ref="J69:J132" si="21">IF(A69=0,0,MIN($J$1/2,INT(($M69-2*$B69*$B$2-2*$C69*$C$2-2*$D69*$D$2-2*$E69*$E$2-2*$F69*$F$2-2*$G69*$G$2-2*$H69*$H$2-2*$I69*$I$2)/(2*$J$2))))</f>
        <v>1</v>
      </c>
      <c r="K69" s="182"/>
      <c r="L69" s="184">
        <f t="shared" si="11"/>
        <v>65</v>
      </c>
      <c r="M69" s="184">
        <f t="shared" ref="M69:M132" si="22">IF($A$2="Pounds",5*L69,2.5*L69)</f>
        <v>162.5</v>
      </c>
    </row>
    <row r="70" spans="1:13" ht="12.75" customHeight="1" x14ac:dyDescent="0.2">
      <c r="A70" s="186">
        <f t="shared" si="12"/>
        <v>200</v>
      </c>
      <c r="B70" s="181">
        <f t="shared" si="13"/>
        <v>1</v>
      </c>
      <c r="C70" s="182">
        <f t="shared" si="14"/>
        <v>0</v>
      </c>
      <c r="D70" s="181">
        <f t="shared" si="15"/>
        <v>0</v>
      </c>
      <c r="E70" s="182">
        <f t="shared" si="16"/>
        <v>1</v>
      </c>
      <c r="F70" s="181">
        <f t="shared" si="17"/>
        <v>0</v>
      </c>
      <c r="G70" s="182">
        <f t="shared" si="18"/>
        <v>1</v>
      </c>
      <c r="H70" s="181">
        <f t="shared" si="19"/>
        <v>0</v>
      </c>
      <c r="I70" s="182">
        <f t="shared" si="20"/>
        <v>1</v>
      </c>
      <c r="J70" s="181">
        <f t="shared" si="21"/>
        <v>0</v>
      </c>
      <c r="K70" s="182"/>
      <c r="L70" s="184">
        <f t="shared" si="11"/>
        <v>66</v>
      </c>
      <c r="M70" s="184">
        <f t="shared" si="22"/>
        <v>165</v>
      </c>
    </row>
    <row r="71" spans="1:13" ht="12.75" customHeight="1" x14ac:dyDescent="0.2">
      <c r="A71" s="186">
        <f t="shared" si="12"/>
        <v>202.5</v>
      </c>
      <c r="B71" s="181">
        <f t="shared" si="13"/>
        <v>1</v>
      </c>
      <c r="C71" s="182">
        <f t="shared" si="14"/>
        <v>0</v>
      </c>
      <c r="D71" s="181">
        <f t="shared" si="15"/>
        <v>0</v>
      </c>
      <c r="E71" s="182">
        <f t="shared" si="16"/>
        <v>1</v>
      </c>
      <c r="F71" s="181">
        <f t="shared" si="17"/>
        <v>0</v>
      </c>
      <c r="G71" s="182">
        <f t="shared" si="18"/>
        <v>1</v>
      </c>
      <c r="H71" s="181">
        <f t="shared" si="19"/>
        <v>0</v>
      </c>
      <c r="I71" s="182">
        <f t="shared" si="20"/>
        <v>1</v>
      </c>
      <c r="J71" s="181">
        <f t="shared" si="21"/>
        <v>1</v>
      </c>
      <c r="K71" s="182"/>
      <c r="L71" s="184">
        <f t="shared" si="11"/>
        <v>67</v>
      </c>
      <c r="M71" s="184">
        <f t="shared" si="22"/>
        <v>167.5</v>
      </c>
    </row>
    <row r="72" spans="1:13" ht="12.75" customHeight="1" x14ac:dyDescent="0.2">
      <c r="A72" s="186">
        <f t="shared" si="12"/>
        <v>205</v>
      </c>
      <c r="B72" s="181">
        <f t="shared" si="13"/>
        <v>1</v>
      </c>
      <c r="C72" s="182">
        <f t="shared" si="14"/>
        <v>0</v>
      </c>
      <c r="D72" s="181">
        <f t="shared" si="15"/>
        <v>0</v>
      </c>
      <c r="E72" s="182">
        <f t="shared" si="16"/>
        <v>1</v>
      </c>
      <c r="F72" s="181">
        <f t="shared" si="17"/>
        <v>1</v>
      </c>
      <c r="G72" s="182">
        <f t="shared" si="18"/>
        <v>0</v>
      </c>
      <c r="H72" s="181">
        <f t="shared" si="19"/>
        <v>0</v>
      </c>
      <c r="I72" s="182">
        <f t="shared" si="20"/>
        <v>0</v>
      </c>
      <c r="J72" s="181">
        <f t="shared" si="21"/>
        <v>0</v>
      </c>
      <c r="K72" s="182"/>
      <c r="L72" s="184">
        <f t="shared" si="11"/>
        <v>68</v>
      </c>
      <c r="M72" s="184">
        <f t="shared" si="22"/>
        <v>170</v>
      </c>
    </row>
    <row r="73" spans="1:13" ht="12.75" customHeight="1" x14ac:dyDescent="0.2">
      <c r="A73" s="186">
        <f t="shared" si="12"/>
        <v>207.5</v>
      </c>
      <c r="B73" s="181">
        <f t="shared" si="13"/>
        <v>1</v>
      </c>
      <c r="C73" s="182">
        <f t="shared" si="14"/>
        <v>0</v>
      </c>
      <c r="D73" s="181">
        <f t="shared" si="15"/>
        <v>0</v>
      </c>
      <c r="E73" s="182">
        <f t="shared" si="16"/>
        <v>1</v>
      </c>
      <c r="F73" s="181">
        <f t="shared" si="17"/>
        <v>1</v>
      </c>
      <c r="G73" s="182">
        <f t="shared" si="18"/>
        <v>0</v>
      </c>
      <c r="H73" s="181">
        <f t="shared" si="19"/>
        <v>0</v>
      </c>
      <c r="I73" s="182">
        <f t="shared" si="20"/>
        <v>0</v>
      </c>
      <c r="J73" s="181">
        <f t="shared" si="21"/>
        <v>1</v>
      </c>
      <c r="K73" s="182"/>
      <c r="L73" s="184">
        <f t="shared" si="11"/>
        <v>69</v>
      </c>
      <c r="M73" s="184">
        <f t="shared" si="22"/>
        <v>172.5</v>
      </c>
    </row>
    <row r="74" spans="1:13" ht="12.75" customHeight="1" x14ac:dyDescent="0.2">
      <c r="A74" s="186">
        <f t="shared" si="12"/>
        <v>210</v>
      </c>
      <c r="B74" s="181">
        <f t="shared" si="13"/>
        <v>1</v>
      </c>
      <c r="C74" s="182">
        <f t="shared" si="14"/>
        <v>0</v>
      </c>
      <c r="D74" s="181">
        <f t="shared" si="15"/>
        <v>0</v>
      </c>
      <c r="E74" s="182">
        <f t="shared" si="16"/>
        <v>1</v>
      </c>
      <c r="F74" s="181">
        <f t="shared" si="17"/>
        <v>1</v>
      </c>
      <c r="G74" s="182">
        <f t="shared" si="18"/>
        <v>0</v>
      </c>
      <c r="H74" s="181">
        <f t="shared" si="19"/>
        <v>0</v>
      </c>
      <c r="I74" s="182">
        <f t="shared" si="20"/>
        <v>1</v>
      </c>
      <c r="J74" s="181">
        <f t="shared" si="21"/>
        <v>0</v>
      </c>
      <c r="K74" s="182"/>
      <c r="L74" s="184">
        <f t="shared" si="11"/>
        <v>70</v>
      </c>
      <c r="M74" s="184">
        <f t="shared" si="22"/>
        <v>175</v>
      </c>
    </row>
    <row r="75" spans="1:13" ht="12.75" customHeight="1" x14ac:dyDescent="0.2">
      <c r="A75" s="186">
        <f t="shared" si="12"/>
        <v>212.5</v>
      </c>
      <c r="B75" s="181">
        <f t="shared" si="13"/>
        <v>1</v>
      </c>
      <c r="C75" s="182">
        <f t="shared" si="14"/>
        <v>0</v>
      </c>
      <c r="D75" s="181">
        <f t="shared" si="15"/>
        <v>0</v>
      </c>
      <c r="E75" s="182">
        <f t="shared" si="16"/>
        <v>1</v>
      </c>
      <c r="F75" s="181">
        <f t="shared" si="17"/>
        <v>1</v>
      </c>
      <c r="G75" s="182">
        <f t="shared" si="18"/>
        <v>0</v>
      </c>
      <c r="H75" s="181">
        <f t="shared" si="19"/>
        <v>0</v>
      </c>
      <c r="I75" s="182">
        <f t="shared" si="20"/>
        <v>1</v>
      </c>
      <c r="J75" s="181">
        <f t="shared" si="21"/>
        <v>1</v>
      </c>
      <c r="K75" s="182"/>
      <c r="L75" s="184">
        <f t="shared" si="11"/>
        <v>71</v>
      </c>
      <c r="M75" s="184">
        <f t="shared" si="22"/>
        <v>177.5</v>
      </c>
    </row>
    <row r="76" spans="1:13" ht="12.75" customHeight="1" x14ac:dyDescent="0.2">
      <c r="A76" s="186">
        <f t="shared" si="12"/>
        <v>215</v>
      </c>
      <c r="B76" s="181">
        <f t="shared" si="13"/>
        <v>1</v>
      </c>
      <c r="C76" s="182">
        <f t="shared" si="14"/>
        <v>0</v>
      </c>
      <c r="D76" s="181">
        <f t="shared" si="15"/>
        <v>0</v>
      </c>
      <c r="E76" s="182">
        <f t="shared" si="16"/>
        <v>2</v>
      </c>
      <c r="F76" s="181">
        <f t="shared" si="17"/>
        <v>0</v>
      </c>
      <c r="G76" s="182">
        <f t="shared" si="18"/>
        <v>0</v>
      </c>
      <c r="H76" s="181">
        <f t="shared" si="19"/>
        <v>0</v>
      </c>
      <c r="I76" s="182">
        <f t="shared" si="20"/>
        <v>0</v>
      </c>
      <c r="J76" s="181">
        <f t="shared" si="21"/>
        <v>0</v>
      </c>
      <c r="K76" s="182"/>
      <c r="L76" s="184">
        <f t="shared" si="11"/>
        <v>72</v>
      </c>
      <c r="M76" s="184">
        <f t="shared" si="22"/>
        <v>180</v>
      </c>
    </row>
    <row r="77" spans="1:13" ht="12.75" customHeight="1" x14ac:dyDescent="0.2">
      <c r="A77" s="186">
        <f t="shared" si="12"/>
        <v>217.5</v>
      </c>
      <c r="B77" s="181">
        <f t="shared" si="13"/>
        <v>1</v>
      </c>
      <c r="C77" s="182">
        <f t="shared" si="14"/>
        <v>0</v>
      </c>
      <c r="D77" s="181">
        <f t="shared" si="15"/>
        <v>0</v>
      </c>
      <c r="E77" s="182">
        <f t="shared" si="16"/>
        <v>2</v>
      </c>
      <c r="F77" s="181">
        <f t="shared" si="17"/>
        <v>0</v>
      </c>
      <c r="G77" s="182">
        <f t="shared" si="18"/>
        <v>0</v>
      </c>
      <c r="H77" s="181">
        <f t="shared" si="19"/>
        <v>0</v>
      </c>
      <c r="I77" s="182">
        <f t="shared" si="20"/>
        <v>0</v>
      </c>
      <c r="J77" s="181">
        <f t="shared" si="21"/>
        <v>1</v>
      </c>
      <c r="K77" s="182"/>
      <c r="L77" s="184">
        <f t="shared" ref="L77:L140" si="23">L76+1</f>
        <v>73</v>
      </c>
      <c r="M77" s="184">
        <f t="shared" si="22"/>
        <v>182.5</v>
      </c>
    </row>
    <row r="78" spans="1:13" ht="12.75" customHeight="1" x14ac:dyDescent="0.2">
      <c r="A78" s="186">
        <f t="shared" si="12"/>
        <v>220</v>
      </c>
      <c r="B78" s="181">
        <f t="shared" si="13"/>
        <v>1</v>
      </c>
      <c r="C78" s="182">
        <f t="shared" si="14"/>
        <v>0</v>
      </c>
      <c r="D78" s="181">
        <f t="shared" si="15"/>
        <v>0</v>
      </c>
      <c r="E78" s="182">
        <f t="shared" si="16"/>
        <v>2</v>
      </c>
      <c r="F78" s="181">
        <f t="shared" si="17"/>
        <v>0</v>
      </c>
      <c r="G78" s="182">
        <f t="shared" si="18"/>
        <v>0</v>
      </c>
      <c r="H78" s="181">
        <f t="shared" si="19"/>
        <v>0</v>
      </c>
      <c r="I78" s="182">
        <f t="shared" si="20"/>
        <v>1</v>
      </c>
      <c r="J78" s="181">
        <f t="shared" si="21"/>
        <v>0</v>
      </c>
      <c r="K78" s="182"/>
      <c r="L78" s="184">
        <f t="shared" si="23"/>
        <v>74</v>
      </c>
      <c r="M78" s="184">
        <f t="shared" si="22"/>
        <v>185</v>
      </c>
    </row>
    <row r="79" spans="1:13" ht="12.75" customHeight="1" x14ac:dyDescent="0.2">
      <c r="A79" s="186">
        <f t="shared" si="12"/>
        <v>222.5</v>
      </c>
      <c r="B79" s="181">
        <f t="shared" si="13"/>
        <v>1</v>
      </c>
      <c r="C79" s="182">
        <f t="shared" si="14"/>
        <v>0</v>
      </c>
      <c r="D79" s="181">
        <f t="shared" si="15"/>
        <v>0</v>
      </c>
      <c r="E79" s="182">
        <f t="shared" si="16"/>
        <v>2</v>
      </c>
      <c r="F79" s="181">
        <f t="shared" si="17"/>
        <v>0</v>
      </c>
      <c r="G79" s="182">
        <f t="shared" si="18"/>
        <v>0</v>
      </c>
      <c r="H79" s="181">
        <f t="shared" si="19"/>
        <v>0</v>
      </c>
      <c r="I79" s="182">
        <f t="shared" si="20"/>
        <v>1</v>
      </c>
      <c r="J79" s="181">
        <f t="shared" si="21"/>
        <v>1</v>
      </c>
      <c r="K79" s="182"/>
      <c r="L79" s="184">
        <f t="shared" si="23"/>
        <v>75</v>
      </c>
      <c r="M79" s="184">
        <f t="shared" si="22"/>
        <v>187.5</v>
      </c>
    </row>
    <row r="80" spans="1:13" ht="12.75" customHeight="1" x14ac:dyDescent="0.2">
      <c r="A80" s="186">
        <f t="shared" si="12"/>
        <v>225</v>
      </c>
      <c r="B80" s="181">
        <f t="shared" si="13"/>
        <v>1</v>
      </c>
      <c r="C80" s="182">
        <f t="shared" si="14"/>
        <v>0</v>
      </c>
      <c r="D80" s="181">
        <f t="shared" si="15"/>
        <v>0</v>
      </c>
      <c r="E80" s="182">
        <f t="shared" si="16"/>
        <v>2</v>
      </c>
      <c r="F80" s="181">
        <f t="shared" si="17"/>
        <v>0</v>
      </c>
      <c r="G80" s="182">
        <f t="shared" si="18"/>
        <v>0</v>
      </c>
      <c r="H80" s="181">
        <f t="shared" si="19"/>
        <v>1</v>
      </c>
      <c r="I80" s="182">
        <f t="shared" si="20"/>
        <v>0</v>
      </c>
      <c r="J80" s="181">
        <f t="shared" si="21"/>
        <v>0</v>
      </c>
      <c r="K80" s="182"/>
      <c r="L80" s="184">
        <f t="shared" si="23"/>
        <v>76</v>
      </c>
      <c r="M80" s="184">
        <f t="shared" si="22"/>
        <v>190</v>
      </c>
    </row>
    <row r="81" spans="1:13" ht="12.75" customHeight="1" x14ac:dyDescent="0.2">
      <c r="A81" s="186">
        <f t="shared" si="12"/>
        <v>227.5</v>
      </c>
      <c r="B81" s="181">
        <f t="shared" si="13"/>
        <v>1</v>
      </c>
      <c r="C81" s="182">
        <f t="shared" si="14"/>
        <v>0</v>
      </c>
      <c r="D81" s="181">
        <f t="shared" si="15"/>
        <v>0</v>
      </c>
      <c r="E81" s="182">
        <f t="shared" si="16"/>
        <v>2</v>
      </c>
      <c r="F81" s="181">
        <f t="shared" si="17"/>
        <v>0</v>
      </c>
      <c r="G81" s="182">
        <f t="shared" si="18"/>
        <v>0</v>
      </c>
      <c r="H81" s="181">
        <f t="shared" si="19"/>
        <v>1</v>
      </c>
      <c r="I81" s="182">
        <f t="shared" si="20"/>
        <v>0</v>
      </c>
      <c r="J81" s="181">
        <f t="shared" si="21"/>
        <v>1</v>
      </c>
      <c r="K81" s="182"/>
      <c r="L81" s="184">
        <f t="shared" si="23"/>
        <v>77</v>
      </c>
      <c r="M81" s="184">
        <f t="shared" si="22"/>
        <v>192.5</v>
      </c>
    </row>
    <row r="82" spans="1:13" ht="12.75" customHeight="1" x14ac:dyDescent="0.2">
      <c r="A82" s="186">
        <f t="shared" si="12"/>
        <v>230</v>
      </c>
      <c r="B82" s="181">
        <f t="shared" si="13"/>
        <v>1</v>
      </c>
      <c r="C82" s="182">
        <f t="shared" si="14"/>
        <v>0</v>
      </c>
      <c r="D82" s="181">
        <f t="shared" si="15"/>
        <v>0</v>
      </c>
      <c r="E82" s="182">
        <f t="shared" si="16"/>
        <v>2</v>
      </c>
      <c r="F82" s="181">
        <f t="shared" si="17"/>
        <v>0</v>
      </c>
      <c r="G82" s="182">
        <f t="shared" si="18"/>
        <v>0</v>
      </c>
      <c r="H82" s="181">
        <f t="shared" si="19"/>
        <v>1</v>
      </c>
      <c r="I82" s="182">
        <f t="shared" si="20"/>
        <v>1</v>
      </c>
      <c r="J82" s="181">
        <f t="shared" si="21"/>
        <v>0</v>
      </c>
      <c r="K82" s="182"/>
      <c r="L82" s="184">
        <f t="shared" si="23"/>
        <v>78</v>
      </c>
      <c r="M82" s="184">
        <f t="shared" si="22"/>
        <v>195</v>
      </c>
    </row>
    <row r="83" spans="1:13" ht="12.75" customHeight="1" x14ac:dyDescent="0.2">
      <c r="A83" s="186">
        <f t="shared" si="12"/>
        <v>232.5</v>
      </c>
      <c r="B83" s="181">
        <f t="shared" si="13"/>
        <v>1</v>
      </c>
      <c r="C83" s="182">
        <f t="shared" si="14"/>
        <v>0</v>
      </c>
      <c r="D83" s="181">
        <f t="shared" si="15"/>
        <v>0</v>
      </c>
      <c r="E83" s="182">
        <f t="shared" si="16"/>
        <v>2</v>
      </c>
      <c r="F83" s="181">
        <f t="shared" si="17"/>
        <v>0</v>
      </c>
      <c r="G83" s="182">
        <f t="shared" si="18"/>
        <v>0</v>
      </c>
      <c r="H83" s="181">
        <f t="shared" si="19"/>
        <v>1</v>
      </c>
      <c r="I83" s="182">
        <f t="shared" si="20"/>
        <v>1</v>
      </c>
      <c r="J83" s="181">
        <f t="shared" si="21"/>
        <v>1</v>
      </c>
      <c r="K83" s="182"/>
      <c r="L83" s="184">
        <f t="shared" si="23"/>
        <v>79</v>
      </c>
      <c r="M83" s="184">
        <f t="shared" si="22"/>
        <v>197.5</v>
      </c>
    </row>
    <row r="84" spans="1:13" ht="12.75" customHeight="1" x14ac:dyDescent="0.2">
      <c r="A84" s="186">
        <f t="shared" si="12"/>
        <v>235</v>
      </c>
      <c r="B84" s="181">
        <f t="shared" si="13"/>
        <v>2</v>
      </c>
      <c r="C84" s="182">
        <f t="shared" si="14"/>
        <v>0</v>
      </c>
      <c r="D84" s="181">
        <f t="shared" si="15"/>
        <v>0</v>
      </c>
      <c r="E84" s="182">
        <f t="shared" si="16"/>
        <v>0</v>
      </c>
      <c r="F84" s="181">
        <f t="shared" si="17"/>
        <v>0</v>
      </c>
      <c r="G84" s="182">
        <f t="shared" si="18"/>
        <v>0</v>
      </c>
      <c r="H84" s="181">
        <f t="shared" si="19"/>
        <v>0</v>
      </c>
      <c r="I84" s="182">
        <f t="shared" si="20"/>
        <v>0</v>
      </c>
      <c r="J84" s="181">
        <f t="shared" si="21"/>
        <v>0</v>
      </c>
      <c r="K84" s="182"/>
      <c r="L84" s="184">
        <f t="shared" si="23"/>
        <v>80</v>
      </c>
      <c r="M84" s="184">
        <f t="shared" si="22"/>
        <v>200</v>
      </c>
    </row>
    <row r="85" spans="1:13" ht="12.75" customHeight="1" x14ac:dyDescent="0.2">
      <c r="A85" s="186">
        <f t="shared" si="12"/>
        <v>237.5</v>
      </c>
      <c r="B85" s="181">
        <f t="shared" si="13"/>
        <v>2</v>
      </c>
      <c r="C85" s="182">
        <f t="shared" si="14"/>
        <v>0</v>
      </c>
      <c r="D85" s="181">
        <f t="shared" si="15"/>
        <v>0</v>
      </c>
      <c r="E85" s="182">
        <f t="shared" si="16"/>
        <v>0</v>
      </c>
      <c r="F85" s="181">
        <f t="shared" si="17"/>
        <v>0</v>
      </c>
      <c r="G85" s="182">
        <f t="shared" si="18"/>
        <v>0</v>
      </c>
      <c r="H85" s="181">
        <f t="shared" si="19"/>
        <v>0</v>
      </c>
      <c r="I85" s="182">
        <f t="shared" si="20"/>
        <v>0</v>
      </c>
      <c r="J85" s="181">
        <f t="shared" si="21"/>
        <v>1</v>
      </c>
      <c r="K85" s="182"/>
      <c r="L85" s="184">
        <f t="shared" si="23"/>
        <v>81</v>
      </c>
      <c r="M85" s="184">
        <f t="shared" si="22"/>
        <v>202.5</v>
      </c>
    </row>
    <row r="86" spans="1:13" ht="12.75" customHeight="1" x14ac:dyDescent="0.2">
      <c r="A86" s="186">
        <f t="shared" si="12"/>
        <v>240</v>
      </c>
      <c r="B86" s="181">
        <f t="shared" si="13"/>
        <v>2</v>
      </c>
      <c r="C86" s="182">
        <f t="shared" si="14"/>
        <v>0</v>
      </c>
      <c r="D86" s="181">
        <f t="shared" si="15"/>
        <v>0</v>
      </c>
      <c r="E86" s="182">
        <f t="shared" si="16"/>
        <v>0</v>
      </c>
      <c r="F86" s="181">
        <f t="shared" si="17"/>
        <v>0</v>
      </c>
      <c r="G86" s="182">
        <f t="shared" si="18"/>
        <v>0</v>
      </c>
      <c r="H86" s="181">
        <f t="shared" si="19"/>
        <v>0</v>
      </c>
      <c r="I86" s="182">
        <f t="shared" si="20"/>
        <v>1</v>
      </c>
      <c r="J86" s="181">
        <f t="shared" si="21"/>
        <v>0</v>
      </c>
      <c r="K86" s="182"/>
      <c r="L86" s="184">
        <f t="shared" si="23"/>
        <v>82</v>
      </c>
      <c r="M86" s="184">
        <f t="shared" si="22"/>
        <v>205</v>
      </c>
    </row>
    <row r="87" spans="1:13" ht="12.75" customHeight="1" x14ac:dyDescent="0.2">
      <c r="A87" s="186">
        <f t="shared" si="12"/>
        <v>242.5</v>
      </c>
      <c r="B87" s="181">
        <f t="shared" si="13"/>
        <v>2</v>
      </c>
      <c r="C87" s="182">
        <f t="shared" si="14"/>
        <v>0</v>
      </c>
      <c r="D87" s="181">
        <f t="shared" si="15"/>
        <v>0</v>
      </c>
      <c r="E87" s="182">
        <f t="shared" si="16"/>
        <v>0</v>
      </c>
      <c r="F87" s="181">
        <f t="shared" si="17"/>
        <v>0</v>
      </c>
      <c r="G87" s="182">
        <f t="shared" si="18"/>
        <v>0</v>
      </c>
      <c r="H87" s="181">
        <f t="shared" si="19"/>
        <v>0</v>
      </c>
      <c r="I87" s="182">
        <f t="shared" si="20"/>
        <v>1</v>
      </c>
      <c r="J87" s="181">
        <f t="shared" si="21"/>
        <v>1</v>
      </c>
      <c r="K87" s="182"/>
      <c r="L87" s="184">
        <f t="shared" si="23"/>
        <v>83</v>
      </c>
      <c r="M87" s="184">
        <f t="shared" si="22"/>
        <v>207.5</v>
      </c>
    </row>
    <row r="88" spans="1:13" ht="12.75" customHeight="1" x14ac:dyDescent="0.2">
      <c r="A88" s="186">
        <f t="shared" si="12"/>
        <v>245</v>
      </c>
      <c r="B88" s="181">
        <f t="shared" si="13"/>
        <v>2</v>
      </c>
      <c r="C88" s="182">
        <f t="shared" si="14"/>
        <v>0</v>
      </c>
      <c r="D88" s="181">
        <f t="shared" si="15"/>
        <v>0</v>
      </c>
      <c r="E88" s="182">
        <f t="shared" si="16"/>
        <v>0</v>
      </c>
      <c r="F88" s="181">
        <f t="shared" si="17"/>
        <v>0</v>
      </c>
      <c r="G88" s="182">
        <f t="shared" si="18"/>
        <v>0</v>
      </c>
      <c r="H88" s="181">
        <f t="shared" si="19"/>
        <v>1</v>
      </c>
      <c r="I88" s="182">
        <f t="shared" si="20"/>
        <v>0</v>
      </c>
      <c r="J88" s="181">
        <f t="shared" si="21"/>
        <v>0</v>
      </c>
      <c r="K88" s="182"/>
      <c r="L88" s="184">
        <f t="shared" si="23"/>
        <v>84</v>
      </c>
      <c r="M88" s="184">
        <f t="shared" si="22"/>
        <v>210</v>
      </c>
    </row>
    <row r="89" spans="1:13" ht="12.75" customHeight="1" x14ac:dyDescent="0.2">
      <c r="A89" s="186">
        <f t="shared" si="12"/>
        <v>247.5</v>
      </c>
      <c r="B89" s="181">
        <f t="shared" si="13"/>
        <v>2</v>
      </c>
      <c r="C89" s="182">
        <f t="shared" si="14"/>
        <v>0</v>
      </c>
      <c r="D89" s="181">
        <f t="shared" si="15"/>
        <v>0</v>
      </c>
      <c r="E89" s="182">
        <f t="shared" si="16"/>
        <v>0</v>
      </c>
      <c r="F89" s="181">
        <f t="shared" si="17"/>
        <v>0</v>
      </c>
      <c r="G89" s="182">
        <f t="shared" si="18"/>
        <v>0</v>
      </c>
      <c r="H89" s="181">
        <f t="shared" si="19"/>
        <v>1</v>
      </c>
      <c r="I89" s="182">
        <f t="shared" si="20"/>
        <v>0</v>
      </c>
      <c r="J89" s="181">
        <f t="shared" si="21"/>
        <v>1</v>
      </c>
      <c r="K89" s="182"/>
      <c r="L89" s="184">
        <f t="shared" si="23"/>
        <v>85</v>
      </c>
      <c r="M89" s="184">
        <f t="shared" si="22"/>
        <v>212.5</v>
      </c>
    </row>
    <row r="90" spans="1:13" ht="12.75" customHeight="1" x14ac:dyDescent="0.2">
      <c r="A90" s="186">
        <f t="shared" si="12"/>
        <v>250</v>
      </c>
      <c r="B90" s="181">
        <f t="shared" si="13"/>
        <v>2</v>
      </c>
      <c r="C90" s="182">
        <f t="shared" si="14"/>
        <v>0</v>
      </c>
      <c r="D90" s="181">
        <f t="shared" si="15"/>
        <v>0</v>
      </c>
      <c r="E90" s="182">
        <f t="shared" si="16"/>
        <v>0</v>
      </c>
      <c r="F90" s="181">
        <f t="shared" si="17"/>
        <v>0</v>
      </c>
      <c r="G90" s="182">
        <f t="shared" si="18"/>
        <v>0</v>
      </c>
      <c r="H90" s="181">
        <f t="shared" si="19"/>
        <v>1</v>
      </c>
      <c r="I90" s="182">
        <f t="shared" si="20"/>
        <v>1</v>
      </c>
      <c r="J90" s="181">
        <f t="shared" si="21"/>
        <v>0</v>
      </c>
      <c r="K90" s="182"/>
      <c r="L90" s="184">
        <f t="shared" si="23"/>
        <v>86</v>
      </c>
      <c r="M90" s="184">
        <f t="shared" si="22"/>
        <v>215</v>
      </c>
    </row>
    <row r="91" spans="1:13" ht="12.75" customHeight="1" x14ac:dyDescent="0.2">
      <c r="A91" s="186">
        <f t="shared" si="12"/>
        <v>252.5</v>
      </c>
      <c r="B91" s="181">
        <f t="shared" si="13"/>
        <v>2</v>
      </c>
      <c r="C91" s="182">
        <f t="shared" si="14"/>
        <v>0</v>
      </c>
      <c r="D91" s="181">
        <f t="shared" si="15"/>
        <v>0</v>
      </c>
      <c r="E91" s="182">
        <f t="shared" si="16"/>
        <v>0</v>
      </c>
      <c r="F91" s="181">
        <f t="shared" si="17"/>
        <v>0</v>
      </c>
      <c r="G91" s="182">
        <f t="shared" si="18"/>
        <v>0</v>
      </c>
      <c r="H91" s="181">
        <f t="shared" si="19"/>
        <v>1</v>
      </c>
      <c r="I91" s="182">
        <f t="shared" si="20"/>
        <v>1</v>
      </c>
      <c r="J91" s="181">
        <f t="shared" si="21"/>
        <v>1</v>
      </c>
      <c r="K91" s="182"/>
      <c r="L91" s="184">
        <f t="shared" si="23"/>
        <v>87</v>
      </c>
      <c r="M91" s="184">
        <f t="shared" si="22"/>
        <v>217.5</v>
      </c>
    </row>
    <row r="92" spans="1:13" ht="12.75" customHeight="1" x14ac:dyDescent="0.2">
      <c r="A92" s="186">
        <f t="shared" si="12"/>
        <v>255</v>
      </c>
      <c r="B92" s="181">
        <f t="shared" si="13"/>
        <v>2</v>
      </c>
      <c r="C92" s="182">
        <f t="shared" si="14"/>
        <v>0</v>
      </c>
      <c r="D92" s="181">
        <f t="shared" si="15"/>
        <v>0</v>
      </c>
      <c r="E92" s="182">
        <f t="shared" si="16"/>
        <v>0</v>
      </c>
      <c r="F92" s="181">
        <f t="shared" si="17"/>
        <v>0</v>
      </c>
      <c r="G92" s="182">
        <f t="shared" si="18"/>
        <v>1</v>
      </c>
      <c r="H92" s="181">
        <f t="shared" si="19"/>
        <v>0</v>
      </c>
      <c r="I92" s="182">
        <f t="shared" si="20"/>
        <v>0</v>
      </c>
      <c r="J92" s="181">
        <f t="shared" si="21"/>
        <v>0</v>
      </c>
      <c r="K92" s="182"/>
      <c r="L92" s="184">
        <f t="shared" si="23"/>
        <v>88</v>
      </c>
      <c r="M92" s="184">
        <f t="shared" si="22"/>
        <v>220</v>
      </c>
    </row>
    <row r="93" spans="1:13" ht="12.75" customHeight="1" x14ac:dyDescent="0.2">
      <c r="A93" s="186">
        <f t="shared" si="12"/>
        <v>257.5</v>
      </c>
      <c r="B93" s="181">
        <f t="shared" si="13"/>
        <v>2</v>
      </c>
      <c r="C93" s="182">
        <f t="shared" si="14"/>
        <v>0</v>
      </c>
      <c r="D93" s="181">
        <f t="shared" si="15"/>
        <v>0</v>
      </c>
      <c r="E93" s="182">
        <f t="shared" si="16"/>
        <v>0</v>
      </c>
      <c r="F93" s="181">
        <f t="shared" si="17"/>
        <v>0</v>
      </c>
      <c r="G93" s="182">
        <f t="shared" si="18"/>
        <v>1</v>
      </c>
      <c r="H93" s="181">
        <f t="shared" si="19"/>
        <v>0</v>
      </c>
      <c r="I93" s="182">
        <f t="shared" si="20"/>
        <v>0</v>
      </c>
      <c r="J93" s="181">
        <f t="shared" si="21"/>
        <v>1</v>
      </c>
      <c r="K93" s="182"/>
      <c r="L93" s="184">
        <f t="shared" si="23"/>
        <v>89</v>
      </c>
      <c r="M93" s="184">
        <f t="shared" si="22"/>
        <v>222.5</v>
      </c>
    </row>
    <row r="94" spans="1:13" ht="12.75" customHeight="1" x14ac:dyDescent="0.2">
      <c r="A94" s="186">
        <f t="shared" si="12"/>
        <v>260</v>
      </c>
      <c r="B94" s="181">
        <f t="shared" si="13"/>
        <v>2</v>
      </c>
      <c r="C94" s="182">
        <f t="shared" si="14"/>
        <v>0</v>
      </c>
      <c r="D94" s="181">
        <f t="shared" si="15"/>
        <v>0</v>
      </c>
      <c r="E94" s="182">
        <f t="shared" si="16"/>
        <v>0</v>
      </c>
      <c r="F94" s="181">
        <f t="shared" si="17"/>
        <v>0</v>
      </c>
      <c r="G94" s="182">
        <f t="shared" si="18"/>
        <v>1</v>
      </c>
      <c r="H94" s="181">
        <f t="shared" si="19"/>
        <v>0</v>
      </c>
      <c r="I94" s="182">
        <f t="shared" si="20"/>
        <v>1</v>
      </c>
      <c r="J94" s="181">
        <f t="shared" si="21"/>
        <v>0</v>
      </c>
      <c r="K94" s="182"/>
      <c r="L94" s="184">
        <f t="shared" si="23"/>
        <v>90</v>
      </c>
      <c r="M94" s="184">
        <f t="shared" si="22"/>
        <v>225</v>
      </c>
    </row>
    <row r="95" spans="1:13" ht="12.75" customHeight="1" x14ac:dyDescent="0.2">
      <c r="A95" s="186">
        <f t="shared" si="12"/>
        <v>262.5</v>
      </c>
      <c r="B95" s="181">
        <f t="shared" si="13"/>
        <v>2</v>
      </c>
      <c r="C95" s="182">
        <f t="shared" si="14"/>
        <v>0</v>
      </c>
      <c r="D95" s="181">
        <f t="shared" si="15"/>
        <v>0</v>
      </c>
      <c r="E95" s="182">
        <f t="shared" si="16"/>
        <v>0</v>
      </c>
      <c r="F95" s="181">
        <f t="shared" si="17"/>
        <v>0</v>
      </c>
      <c r="G95" s="182">
        <f t="shared" si="18"/>
        <v>1</v>
      </c>
      <c r="H95" s="181">
        <f t="shared" si="19"/>
        <v>0</v>
      </c>
      <c r="I95" s="182">
        <f t="shared" si="20"/>
        <v>1</v>
      </c>
      <c r="J95" s="181">
        <f t="shared" si="21"/>
        <v>1</v>
      </c>
      <c r="K95" s="182"/>
      <c r="L95" s="184">
        <f t="shared" si="23"/>
        <v>91</v>
      </c>
      <c r="M95" s="184">
        <f t="shared" si="22"/>
        <v>227.5</v>
      </c>
    </row>
    <row r="96" spans="1:13" ht="12.75" customHeight="1" x14ac:dyDescent="0.2">
      <c r="A96" s="186">
        <f t="shared" si="12"/>
        <v>265</v>
      </c>
      <c r="B96" s="181">
        <f t="shared" si="13"/>
        <v>2</v>
      </c>
      <c r="C96" s="182">
        <f t="shared" si="14"/>
        <v>0</v>
      </c>
      <c r="D96" s="181">
        <f t="shared" si="15"/>
        <v>0</v>
      </c>
      <c r="E96" s="182">
        <f t="shared" si="16"/>
        <v>0</v>
      </c>
      <c r="F96" s="181">
        <f t="shared" si="17"/>
        <v>1</v>
      </c>
      <c r="G96" s="182">
        <f t="shared" si="18"/>
        <v>0</v>
      </c>
      <c r="H96" s="181">
        <f t="shared" si="19"/>
        <v>0</v>
      </c>
      <c r="I96" s="182">
        <f t="shared" si="20"/>
        <v>0</v>
      </c>
      <c r="J96" s="181">
        <f t="shared" si="21"/>
        <v>0</v>
      </c>
      <c r="K96" s="182"/>
      <c r="L96" s="184">
        <f t="shared" si="23"/>
        <v>92</v>
      </c>
      <c r="M96" s="184">
        <f t="shared" si="22"/>
        <v>230</v>
      </c>
    </row>
    <row r="97" spans="1:13" ht="12.75" customHeight="1" x14ac:dyDescent="0.2">
      <c r="A97" s="186">
        <f t="shared" si="12"/>
        <v>267.5</v>
      </c>
      <c r="B97" s="181">
        <f t="shared" si="13"/>
        <v>2</v>
      </c>
      <c r="C97" s="182">
        <f t="shared" si="14"/>
        <v>0</v>
      </c>
      <c r="D97" s="181">
        <f t="shared" si="15"/>
        <v>0</v>
      </c>
      <c r="E97" s="182">
        <f t="shared" si="16"/>
        <v>0</v>
      </c>
      <c r="F97" s="181">
        <f t="shared" si="17"/>
        <v>1</v>
      </c>
      <c r="G97" s="182">
        <f t="shared" si="18"/>
        <v>0</v>
      </c>
      <c r="H97" s="181">
        <f t="shared" si="19"/>
        <v>0</v>
      </c>
      <c r="I97" s="182">
        <f t="shared" si="20"/>
        <v>0</v>
      </c>
      <c r="J97" s="181">
        <f t="shared" si="21"/>
        <v>1</v>
      </c>
      <c r="K97" s="182"/>
      <c r="L97" s="184">
        <f t="shared" si="23"/>
        <v>93</v>
      </c>
      <c r="M97" s="184">
        <f t="shared" si="22"/>
        <v>232.5</v>
      </c>
    </row>
    <row r="98" spans="1:13" ht="12.75" customHeight="1" x14ac:dyDescent="0.2">
      <c r="A98" s="186">
        <f t="shared" si="12"/>
        <v>270</v>
      </c>
      <c r="B98" s="181">
        <f t="shared" si="13"/>
        <v>2</v>
      </c>
      <c r="C98" s="182">
        <f t="shared" si="14"/>
        <v>0</v>
      </c>
      <c r="D98" s="181">
        <f t="shared" si="15"/>
        <v>0</v>
      </c>
      <c r="E98" s="182">
        <f t="shared" si="16"/>
        <v>0</v>
      </c>
      <c r="F98" s="181">
        <f t="shared" si="17"/>
        <v>1</v>
      </c>
      <c r="G98" s="182">
        <f t="shared" si="18"/>
        <v>0</v>
      </c>
      <c r="H98" s="181">
        <f t="shared" si="19"/>
        <v>0</v>
      </c>
      <c r="I98" s="182">
        <f t="shared" si="20"/>
        <v>1</v>
      </c>
      <c r="J98" s="181">
        <f t="shared" si="21"/>
        <v>0</v>
      </c>
      <c r="K98" s="182"/>
      <c r="L98" s="184">
        <f t="shared" si="23"/>
        <v>94</v>
      </c>
      <c r="M98" s="184">
        <f t="shared" si="22"/>
        <v>235</v>
      </c>
    </row>
    <row r="99" spans="1:13" ht="12.75" customHeight="1" x14ac:dyDescent="0.2">
      <c r="A99" s="186">
        <f t="shared" si="12"/>
        <v>272.5</v>
      </c>
      <c r="B99" s="181">
        <f t="shared" si="13"/>
        <v>2</v>
      </c>
      <c r="C99" s="182">
        <f t="shared" si="14"/>
        <v>0</v>
      </c>
      <c r="D99" s="181">
        <f t="shared" si="15"/>
        <v>0</v>
      </c>
      <c r="E99" s="182">
        <f t="shared" si="16"/>
        <v>0</v>
      </c>
      <c r="F99" s="181">
        <f t="shared" si="17"/>
        <v>1</v>
      </c>
      <c r="G99" s="182">
        <f t="shared" si="18"/>
        <v>0</v>
      </c>
      <c r="H99" s="181">
        <f t="shared" si="19"/>
        <v>0</v>
      </c>
      <c r="I99" s="182">
        <f t="shared" si="20"/>
        <v>1</v>
      </c>
      <c r="J99" s="181">
        <f t="shared" si="21"/>
        <v>1</v>
      </c>
      <c r="K99" s="182"/>
      <c r="L99" s="184">
        <f t="shared" si="23"/>
        <v>95</v>
      </c>
      <c r="M99" s="184">
        <f t="shared" si="22"/>
        <v>237.5</v>
      </c>
    </row>
    <row r="100" spans="1:13" ht="12.75" customHeight="1" x14ac:dyDescent="0.2">
      <c r="A100" s="186">
        <f t="shared" si="12"/>
        <v>275</v>
      </c>
      <c r="B100" s="181">
        <f t="shared" si="13"/>
        <v>2</v>
      </c>
      <c r="C100" s="182">
        <f t="shared" si="14"/>
        <v>0</v>
      </c>
      <c r="D100" s="181">
        <f t="shared" si="15"/>
        <v>0</v>
      </c>
      <c r="E100" s="182">
        <f t="shared" si="16"/>
        <v>1</v>
      </c>
      <c r="F100" s="181">
        <f t="shared" si="17"/>
        <v>0</v>
      </c>
      <c r="G100" s="182">
        <f t="shared" si="18"/>
        <v>0</v>
      </c>
      <c r="H100" s="181">
        <f t="shared" si="19"/>
        <v>0</v>
      </c>
      <c r="I100" s="182">
        <f t="shared" si="20"/>
        <v>0</v>
      </c>
      <c r="J100" s="181">
        <f t="shared" si="21"/>
        <v>0</v>
      </c>
      <c r="K100" s="182"/>
      <c r="L100" s="184">
        <f t="shared" si="23"/>
        <v>96</v>
      </c>
      <c r="M100" s="184">
        <f t="shared" si="22"/>
        <v>240</v>
      </c>
    </row>
    <row r="101" spans="1:13" ht="12.75" customHeight="1" x14ac:dyDescent="0.2">
      <c r="A101" s="186">
        <f t="shared" si="12"/>
        <v>277.5</v>
      </c>
      <c r="B101" s="181">
        <f t="shared" si="13"/>
        <v>2</v>
      </c>
      <c r="C101" s="182">
        <f t="shared" si="14"/>
        <v>0</v>
      </c>
      <c r="D101" s="181">
        <f t="shared" si="15"/>
        <v>0</v>
      </c>
      <c r="E101" s="182">
        <f t="shared" si="16"/>
        <v>1</v>
      </c>
      <c r="F101" s="181">
        <f t="shared" si="17"/>
        <v>0</v>
      </c>
      <c r="G101" s="182">
        <f t="shared" si="18"/>
        <v>0</v>
      </c>
      <c r="H101" s="181">
        <f t="shared" si="19"/>
        <v>0</v>
      </c>
      <c r="I101" s="182">
        <f t="shared" si="20"/>
        <v>0</v>
      </c>
      <c r="J101" s="181">
        <f t="shared" si="21"/>
        <v>1</v>
      </c>
      <c r="K101" s="182"/>
      <c r="L101" s="184">
        <f t="shared" si="23"/>
        <v>97</v>
      </c>
      <c r="M101" s="184">
        <f t="shared" si="22"/>
        <v>242.5</v>
      </c>
    </row>
    <row r="102" spans="1:13" ht="12.75" customHeight="1" x14ac:dyDescent="0.2">
      <c r="A102" s="186">
        <f t="shared" si="12"/>
        <v>280</v>
      </c>
      <c r="B102" s="181">
        <f t="shared" si="13"/>
        <v>2</v>
      </c>
      <c r="C102" s="182">
        <f t="shared" si="14"/>
        <v>0</v>
      </c>
      <c r="D102" s="181">
        <f t="shared" si="15"/>
        <v>0</v>
      </c>
      <c r="E102" s="182">
        <f t="shared" si="16"/>
        <v>1</v>
      </c>
      <c r="F102" s="181">
        <f t="shared" si="17"/>
        <v>0</v>
      </c>
      <c r="G102" s="182">
        <f t="shared" si="18"/>
        <v>0</v>
      </c>
      <c r="H102" s="181">
        <f t="shared" si="19"/>
        <v>0</v>
      </c>
      <c r="I102" s="182">
        <f t="shared" si="20"/>
        <v>1</v>
      </c>
      <c r="J102" s="181">
        <f t="shared" si="21"/>
        <v>0</v>
      </c>
      <c r="K102" s="182"/>
      <c r="L102" s="184">
        <f t="shared" si="23"/>
        <v>98</v>
      </c>
      <c r="M102" s="184">
        <f t="shared" si="22"/>
        <v>245</v>
      </c>
    </row>
    <row r="103" spans="1:13" ht="12.75" customHeight="1" x14ac:dyDescent="0.2">
      <c r="A103" s="186">
        <f t="shared" si="12"/>
        <v>282.5</v>
      </c>
      <c r="B103" s="181">
        <f t="shared" si="13"/>
        <v>2</v>
      </c>
      <c r="C103" s="182">
        <f t="shared" si="14"/>
        <v>0</v>
      </c>
      <c r="D103" s="181">
        <f t="shared" si="15"/>
        <v>0</v>
      </c>
      <c r="E103" s="182">
        <f t="shared" si="16"/>
        <v>1</v>
      </c>
      <c r="F103" s="181">
        <f t="shared" si="17"/>
        <v>0</v>
      </c>
      <c r="G103" s="182">
        <f t="shared" si="18"/>
        <v>0</v>
      </c>
      <c r="H103" s="181">
        <f t="shared" si="19"/>
        <v>0</v>
      </c>
      <c r="I103" s="182">
        <f t="shared" si="20"/>
        <v>1</v>
      </c>
      <c r="J103" s="181">
        <f t="shared" si="21"/>
        <v>1</v>
      </c>
      <c r="K103" s="182"/>
      <c r="L103" s="184">
        <f t="shared" si="23"/>
        <v>99</v>
      </c>
      <c r="M103" s="184">
        <f t="shared" si="22"/>
        <v>247.5</v>
      </c>
    </row>
    <row r="104" spans="1:13" ht="12.75" customHeight="1" x14ac:dyDescent="0.2">
      <c r="A104" s="186">
        <f t="shared" si="12"/>
        <v>285</v>
      </c>
      <c r="B104" s="181">
        <f t="shared" si="13"/>
        <v>2</v>
      </c>
      <c r="C104" s="182">
        <f t="shared" si="14"/>
        <v>0</v>
      </c>
      <c r="D104" s="181">
        <f t="shared" si="15"/>
        <v>0</v>
      </c>
      <c r="E104" s="182">
        <f t="shared" si="16"/>
        <v>1</v>
      </c>
      <c r="F104" s="181">
        <f t="shared" si="17"/>
        <v>0</v>
      </c>
      <c r="G104" s="182">
        <f t="shared" si="18"/>
        <v>0</v>
      </c>
      <c r="H104" s="181">
        <f t="shared" si="19"/>
        <v>1</v>
      </c>
      <c r="I104" s="182">
        <f t="shared" si="20"/>
        <v>0</v>
      </c>
      <c r="J104" s="181">
        <f t="shared" si="21"/>
        <v>0</v>
      </c>
      <c r="K104" s="182"/>
      <c r="L104" s="184">
        <f t="shared" si="23"/>
        <v>100</v>
      </c>
      <c r="M104" s="184">
        <f t="shared" si="22"/>
        <v>250</v>
      </c>
    </row>
    <row r="105" spans="1:13" ht="12.75" customHeight="1" x14ac:dyDescent="0.2">
      <c r="A105" s="186">
        <f t="shared" si="12"/>
        <v>287.5</v>
      </c>
      <c r="B105" s="181">
        <f t="shared" si="13"/>
        <v>2</v>
      </c>
      <c r="C105" s="182">
        <f t="shared" si="14"/>
        <v>0</v>
      </c>
      <c r="D105" s="181">
        <f t="shared" si="15"/>
        <v>0</v>
      </c>
      <c r="E105" s="182">
        <f t="shared" si="16"/>
        <v>1</v>
      </c>
      <c r="F105" s="181">
        <f t="shared" si="17"/>
        <v>0</v>
      </c>
      <c r="G105" s="182">
        <f t="shared" si="18"/>
        <v>0</v>
      </c>
      <c r="H105" s="181">
        <f t="shared" si="19"/>
        <v>1</v>
      </c>
      <c r="I105" s="182">
        <f t="shared" si="20"/>
        <v>0</v>
      </c>
      <c r="J105" s="181">
        <f t="shared" si="21"/>
        <v>1</v>
      </c>
      <c r="K105" s="182"/>
      <c r="L105" s="184">
        <f t="shared" si="23"/>
        <v>101</v>
      </c>
      <c r="M105" s="184">
        <f t="shared" si="22"/>
        <v>252.5</v>
      </c>
    </row>
    <row r="106" spans="1:13" ht="12.75" customHeight="1" x14ac:dyDescent="0.2">
      <c r="A106" s="186">
        <f t="shared" si="12"/>
        <v>290</v>
      </c>
      <c r="B106" s="181">
        <f t="shared" si="13"/>
        <v>2</v>
      </c>
      <c r="C106" s="182">
        <f t="shared" si="14"/>
        <v>0</v>
      </c>
      <c r="D106" s="181">
        <f t="shared" si="15"/>
        <v>0</v>
      </c>
      <c r="E106" s="182">
        <f t="shared" si="16"/>
        <v>1</v>
      </c>
      <c r="F106" s="181">
        <f t="shared" si="17"/>
        <v>0</v>
      </c>
      <c r="G106" s="182">
        <f t="shared" si="18"/>
        <v>0</v>
      </c>
      <c r="H106" s="181">
        <f t="shared" si="19"/>
        <v>1</v>
      </c>
      <c r="I106" s="182">
        <f t="shared" si="20"/>
        <v>1</v>
      </c>
      <c r="J106" s="181">
        <f t="shared" si="21"/>
        <v>0</v>
      </c>
      <c r="K106" s="182"/>
      <c r="L106" s="184">
        <f t="shared" si="23"/>
        <v>102</v>
      </c>
      <c r="M106" s="184">
        <f t="shared" si="22"/>
        <v>255</v>
      </c>
    </row>
    <row r="107" spans="1:13" ht="12.75" customHeight="1" x14ac:dyDescent="0.2">
      <c r="A107" s="186">
        <f t="shared" si="12"/>
        <v>292.5</v>
      </c>
      <c r="B107" s="181">
        <f t="shared" si="13"/>
        <v>2</v>
      </c>
      <c r="C107" s="182">
        <f t="shared" si="14"/>
        <v>0</v>
      </c>
      <c r="D107" s="181">
        <f t="shared" si="15"/>
        <v>0</v>
      </c>
      <c r="E107" s="182">
        <f t="shared" si="16"/>
        <v>1</v>
      </c>
      <c r="F107" s="181">
        <f t="shared" si="17"/>
        <v>0</v>
      </c>
      <c r="G107" s="182">
        <f t="shared" si="18"/>
        <v>0</v>
      </c>
      <c r="H107" s="181">
        <f t="shared" si="19"/>
        <v>1</v>
      </c>
      <c r="I107" s="182">
        <f t="shared" si="20"/>
        <v>1</v>
      </c>
      <c r="J107" s="181">
        <f t="shared" si="21"/>
        <v>1</v>
      </c>
      <c r="K107" s="182"/>
      <c r="L107" s="184">
        <f t="shared" si="23"/>
        <v>103</v>
      </c>
      <c r="M107" s="184">
        <f t="shared" si="22"/>
        <v>257.5</v>
      </c>
    </row>
    <row r="108" spans="1:13" ht="12.75" customHeight="1" x14ac:dyDescent="0.2">
      <c r="A108" s="186">
        <f t="shared" si="12"/>
        <v>295</v>
      </c>
      <c r="B108" s="181">
        <f t="shared" si="13"/>
        <v>2</v>
      </c>
      <c r="C108" s="182">
        <f t="shared" si="14"/>
        <v>0</v>
      </c>
      <c r="D108" s="181">
        <f t="shared" si="15"/>
        <v>0</v>
      </c>
      <c r="E108" s="182">
        <f t="shared" si="16"/>
        <v>1</v>
      </c>
      <c r="F108" s="181">
        <f t="shared" si="17"/>
        <v>0</v>
      </c>
      <c r="G108" s="182">
        <f t="shared" si="18"/>
        <v>1</v>
      </c>
      <c r="H108" s="181">
        <f t="shared" si="19"/>
        <v>0</v>
      </c>
      <c r="I108" s="182">
        <f t="shared" si="20"/>
        <v>0</v>
      </c>
      <c r="J108" s="181">
        <f t="shared" si="21"/>
        <v>0</v>
      </c>
      <c r="K108" s="182"/>
      <c r="L108" s="184">
        <f t="shared" si="23"/>
        <v>104</v>
      </c>
      <c r="M108" s="184">
        <f t="shared" si="22"/>
        <v>260</v>
      </c>
    </row>
    <row r="109" spans="1:13" ht="12.75" customHeight="1" x14ac:dyDescent="0.2">
      <c r="A109" s="186">
        <f t="shared" si="12"/>
        <v>297.5</v>
      </c>
      <c r="B109" s="181">
        <f t="shared" si="13"/>
        <v>2</v>
      </c>
      <c r="C109" s="182">
        <f t="shared" si="14"/>
        <v>0</v>
      </c>
      <c r="D109" s="181">
        <f t="shared" si="15"/>
        <v>0</v>
      </c>
      <c r="E109" s="182">
        <f t="shared" si="16"/>
        <v>1</v>
      </c>
      <c r="F109" s="181">
        <f t="shared" si="17"/>
        <v>0</v>
      </c>
      <c r="G109" s="182">
        <f t="shared" si="18"/>
        <v>1</v>
      </c>
      <c r="H109" s="181">
        <f t="shared" si="19"/>
        <v>0</v>
      </c>
      <c r="I109" s="182">
        <f t="shared" si="20"/>
        <v>0</v>
      </c>
      <c r="J109" s="181">
        <f t="shared" si="21"/>
        <v>1</v>
      </c>
      <c r="K109" s="182"/>
      <c r="L109" s="184">
        <f t="shared" si="23"/>
        <v>105</v>
      </c>
      <c r="M109" s="184">
        <f t="shared" si="22"/>
        <v>262.5</v>
      </c>
    </row>
    <row r="110" spans="1:13" ht="12.75" customHeight="1" x14ac:dyDescent="0.2">
      <c r="A110" s="186">
        <f t="shared" si="12"/>
        <v>300</v>
      </c>
      <c r="B110" s="181">
        <f t="shared" si="13"/>
        <v>2</v>
      </c>
      <c r="C110" s="182">
        <f t="shared" si="14"/>
        <v>0</v>
      </c>
      <c r="D110" s="181">
        <f t="shared" si="15"/>
        <v>0</v>
      </c>
      <c r="E110" s="182">
        <f t="shared" si="16"/>
        <v>1</v>
      </c>
      <c r="F110" s="181">
        <f t="shared" si="17"/>
        <v>0</v>
      </c>
      <c r="G110" s="182">
        <f t="shared" si="18"/>
        <v>1</v>
      </c>
      <c r="H110" s="181">
        <f t="shared" si="19"/>
        <v>0</v>
      </c>
      <c r="I110" s="182">
        <f t="shared" si="20"/>
        <v>1</v>
      </c>
      <c r="J110" s="181">
        <f t="shared" si="21"/>
        <v>0</v>
      </c>
      <c r="K110" s="182"/>
      <c r="L110" s="184">
        <f t="shared" si="23"/>
        <v>106</v>
      </c>
      <c r="M110" s="184">
        <f t="shared" si="22"/>
        <v>265</v>
      </c>
    </row>
    <row r="111" spans="1:13" ht="12.75" customHeight="1" x14ac:dyDescent="0.2">
      <c r="A111" s="186">
        <f t="shared" si="12"/>
        <v>302.5</v>
      </c>
      <c r="B111" s="181">
        <f t="shared" si="13"/>
        <v>2</v>
      </c>
      <c r="C111" s="182">
        <f t="shared" si="14"/>
        <v>0</v>
      </c>
      <c r="D111" s="181">
        <f t="shared" si="15"/>
        <v>0</v>
      </c>
      <c r="E111" s="182">
        <f t="shared" si="16"/>
        <v>1</v>
      </c>
      <c r="F111" s="181">
        <f t="shared" si="17"/>
        <v>0</v>
      </c>
      <c r="G111" s="182">
        <f t="shared" si="18"/>
        <v>1</v>
      </c>
      <c r="H111" s="181">
        <f t="shared" si="19"/>
        <v>0</v>
      </c>
      <c r="I111" s="182">
        <f t="shared" si="20"/>
        <v>1</v>
      </c>
      <c r="J111" s="181">
        <f t="shared" si="21"/>
        <v>1</v>
      </c>
      <c r="K111" s="182"/>
      <c r="L111" s="184">
        <f t="shared" si="23"/>
        <v>107</v>
      </c>
      <c r="M111" s="184">
        <f t="shared" si="22"/>
        <v>267.5</v>
      </c>
    </row>
    <row r="112" spans="1:13" ht="12.75" customHeight="1" x14ac:dyDescent="0.2">
      <c r="A112" s="186">
        <f t="shared" si="12"/>
        <v>305</v>
      </c>
      <c r="B112" s="181">
        <f t="shared" si="13"/>
        <v>2</v>
      </c>
      <c r="C112" s="182">
        <f t="shared" si="14"/>
        <v>0</v>
      </c>
      <c r="D112" s="181">
        <f t="shared" si="15"/>
        <v>0</v>
      </c>
      <c r="E112" s="182">
        <f t="shared" si="16"/>
        <v>1</v>
      </c>
      <c r="F112" s="181">
        <f t="shared" si="17"/>
        <v>1</v>
      </c>
      <c r="G112" s="182">
        <f t="shared" si="18"/>
        <v>0</v>
      </c>
      <c r="H112" s="181">
        <f t="shared" si="19"/>
        <v>0</v>
      </c>
      <c r="I112" s="182">
        <f t="shared" si="20"/>
        <v>0</v>
      </c>
      <c r="J112" s="181">
        <f t="shared" si="21"/>
        <v>0</v>
      </c>
      <c r="K112" s="182"/>
      <c r="L112" s="184">
        <f t="shared" si="23"/>
        <v>108</v>
      </c>
      <c r="M112" s="184">
        <f t="shared" si="22"/>
        <v>270</v>
      </c>
    </row>
    <row r="113" spans="1:13" ht="12.75" customHeight="1" x14ac:dyDescent="0.2">
      <c r="A113" s="186">
        <f t="shared" si="12"/>
        <v>307.5</v>
      </c>
      <c r="B113" s="181">
        <f t="shared" si="13"/>
        <v>2</v>
      </c>
      <c r="C113" s="182">
        <f t="shared" si="14"/>
        <v>0</v>
      </c>
      <c r="D113" s="181">
        <f t="shared" si="15"/>
        <v>0</v>
      </c>
      <c r="E113" s="182">
        <f t="shared" si="16"/>
        <v>1</v>
      </c>
      <c r="F113" s="181">
        <f t="shared" si="17"/>
        <v>1</v>
      </c>
      <c r="G113" s="182">
        <f t="shared" si="18"/>
        <v>0</v>
      </c>
      <c r="H113" s="181">
        <f t="shared" si="19"/>
        <v>0</v>
      </c>
      <c r="I113" s="182">
        <f t="shared" si="20"/>
        <v>0</v>
      </c>
      <c r="J113" s="181">
        <f t="shared" si="21"/>
        <v>1</v>
      </c>
      <c r="K113" s="182"/>
      <c r="L113" s="184">
        <f t="shared" si="23"/>
        <v>109</v>
      </c>
      <c r="M113" s="184">
        <f t="shared" si="22"/>
        <v>272.5</v>
      </c>
    </row>
    <row r="114" spans="1:13" ht="12.75" customHeight="1" x14ac:dyDescent="0.2">
      <c r="A114" s="186">
        <f t="shared" si="12"/>
        <v>310</v>
      </c>
      <c r="B114" s="181">
        <f t="shared" si="13"/>
        <v>2</v>
      </c>
      <c r="C114" s="182">
        <f t="shared" si="14"/>
        <v>0</v>
      </c>
      <c r="D114" s="181">
        <f t="shared" si="15"/>
        <v>0</v>
      </c>
      <c r="E114" s="182">
        <f t="shared" si="16"/>
        <v>1</v>
      </c>
      <c r="F114" s="181">
        <f t="shared" si="17"/>
        <v>1</v>
      </c>
      <c r="G114" s="182">
        <f t="shared" si="18"/>
        <v>0</v>
      </c>
      <c r="H114" s="181">
        <f t="shared" si="19"/>
        <v>0</v>
      </c>
      <c r="I114" s="182">
        <f t="shared" si="20"/>
        <v>1</v>
      </c>
      <c r="J114" s="181">
        <f t="shared" si="21"/>
        <v>0</v>
      </c>
      <c r="K114" s="182"/>
      <c r="L114" s="184">
        <f t="shared" si="23"/>
        <v>110</v>
      </c>
      <c r="M114" s="184">
        <f t="shared" si="22"/>
        <v>275</v>
      </c>
    </row>
    <row r="115" spans="1:13" ht="12.75" customHeight="1" x14ac:dyDescent="0.2">
      <c r="A115" s="186">
        <f t="shared" si="12"/>
        <v>312.5</v>
      </c>
      <c r="B115" s="181">
        <f t="shared" si="13"/>
        <v>2</v>
      </c>
      <c r="C115" s="182">
        <f t="shared" si="14"/>
        <v>0</v>
      </c>
      <c r="D115" s="181">
        <f t="shared" si="15"/>
        <v>0</v>
      </c>
      <c r="E115" s="182">
        <f t="shared" si="16"/>
        <v>1</v>
      </c>
      <c r="F115" s="181">
        <f t="shared" si="17"/>
        <v>1</v>
      </c>
      <c r="G115" s="182">
        <f t="shared" si="18"/>
        <v>0</v>
      </c>
      <c r="H115" s="181">
        <f t="shared" si="19"/>
        <v>0</v>
      </c>
      <c r="I115" s="182">
        <f t="shared" si="20"/>
        <v>1</v>
      </c>
      <c r="J115" s="181">
        <f t="shared" si="21"/>
        <v>1</v>
      </c>
      <c r="K115" s="182"/>
      <c r="L115" s="184">
        <f t="shared" si="23"/>
        <v>111</v>
      </c>
      <c r="M115" s="184">
        <f t="shared" si="22"/>
        <v>277.5</v>
      </c>
    </row>
    <row r="116" spans="1:13" ht="12.75" customHeight="1" x14ac:dyDescent="0.2">
      <c r="A116" s="186">
        <f t="shared" si="12"/>
        <v>315</v>
      </c>
      <c r="B116" s="181">
        <f t="shared" si="13"/>
        <v>2</v>
      </c>
      <c r="C116" s="182">
        <f t="shared" si="14"/>
        <v>0</v>
      </c>
      <c r="D116" s="181">
        <f t="shared" si="15"/>
        <v>0</v>
      </c>
      <c r="E116" s="182">
        <f t="shared" si="16"/>
        <v>2</v>
      </c>
      <c r="F116" s="181">
        <f t="shared" si="17"/>
        <v>0</v>
      </c>
      <c r="G116" s="182">
        <f t="shared" si="18"/>
        <v>0</v>
      </c>
      <c r="H116" s="181">
        <f t="shared" si="19"/>
        <v>0</v>
      </c>
      <c r="I116" s="182">
        <f t="shared" si="20"/>
        <v>0</v>
      </c>
      <c r="J116" s="181">
        <f t="shared" si="21"/>
        <v>0</v>
      </c>
      <c r="K116" s="182"/>
      <c r="L116" s="184">
        <f t="shared" si="23"/>
        <v>112</v>
      </c>
      <c r="M116" s="184">
        <f t="shared" si="22"/>
        <v>280</v>
      </c>
    </row>
    <row r="117" spans="1:13" ht="12.75" customHeight="1" x14ac:dyDescent="0.2">
      <c r="A117" s="186">
        <f t="shared" si="12"/>
        <v>317.5</v>
      </c>
      <c r="B117" s="181">
        <f t="shared" si="13"/>
        <v>2</v>
      </c>
      <c r="C117" s="182">
        <f t="shared" si="14"/>
        <v>0</v>
      </c>
      <c r="D117" s="181">
        <f t="shared" si="15"/>
        <v>0</v>
      </c>
      <c r="E117" s="182">
        <f t="shared" si="16"/>
        <v>2</v>
      </c>
      <c r="F117" s="181">
        <f t="shared" si="17"/>
        <v>0</v>
      </c>
      <c r="G117" s="182">
        <f t="shared" si="18"/>
        <v>0</v>
      </c>
      <c r="H117" s="181">
        <f t="shared" si="19"/>
        <v>0</v>
      </c>
      <c r="I117" s="182">
        <f t="shared" si="20"/>
        <v>0</v>
      </c>
      <c r="J117" s="181">
        <f t="shared" si="21"/>
        <v>1</v>
      </c>
      <c r="K117" s="182"/>
      <c r="L117" s="184">
        <f t="shared" si="23"/>
        <v>113</v>
      </c>
      <c r="M117" s="184">
        <f t="shared" si="22"/>
        <v>282.5</v>
      </c>
    </row>
    <row r="118" spans="1:13" ht="12.75" customHeight="1" x14ac:dyDescent="0.2">
      <c r="A118" s="186">
        <f t="shared" si="12"/>
        <v>320</v>
      </c>
      <c r="B118" s="181">
        <f t="shared" si="13"/>
        <v>2</v>
      </c>
      <c r="C118" s="182">
        <f t="shared" si="14"/>
        <v>0</v>
      </c>
      <c r="D118" s="181">
        <f t="shared" si="15"/>
        <v>0</v>
      </c>
      <c r="E118" s="182">
        <f t="shared" si="16"/>
        <v>2</v>
      </c>
      <c r="F118" s="181">
        <f t="shared" si="17"/>
        <v>0</v>
      </c>
      <c r="G118" s="182">
        <f t="shared" si="18"/>
        <v>0</v>
      </c>
      <c r="H118" s="181">
        <f t="shared" si="19"/>
        <v>0</v>
      </c>
      <c r="I118" s="182">
        <f t="shared" si="20"/>
        <v>1</v>
      </c>
      <c r="J118" s="181">
        <f t="shared" si="21"/>
        <v>0</v>
      </c>
      <c r="K118" s="182"/>
      <c r="L118" s="184">
        <f t="shared" si="23"/>
        <v>114</v>
      </c>
      <c r="M118" s="184">
        <f t="shared" si="22"/>
        <v>285</v>
      </c>
    </row>
    <row r="119" spans="1:13" ht="12.75" customHeight="1" x14ac:dyDescent="0.2">
      <c r="A119" s="186">
        <f t="shared" si="12"/>
        <v>322.5</v>
      </c>
      <c r="B119" s="181">
        <f t="shared" si="13"/>
        <v>2</v>
      </c>
      <c r="C119" s="182">
        <f t="shared" si="14"/>
        <v>0</v>
      </c>
      <c r="D119" s="181">
        <f t="shared" si="15"/>
        <v>0</v>
      </c>
      <c r="E119" s="182">
        <f t="shared" si="16"/>
        <v>2</v>
      </c>
      <c r="F119" s="181">
        <f t="shared" si="17"/>
        <v>0</v>
      </c>
      <c r="G119" s="182">
        <f t="shared" si="18"/>
        <v>0</v>
      </c>
      <c r="H119" s="181">
        <f t="shared" si="19"/>
        <v>0</v>
      </c>
      <c r="I119" s="182">
        <f t="shared" si="20"/>
        <v>1</v>
      </c>
      <c r="J119" s="181">
        <f t="shared" si="21"/>
        <v>1</v>
      </c>
      <c r="K119" s="182"/>
      <c r="L119" s="184">
        <f t="shared" si="23"/>
        <v>115</v>
      </c>
      <c r="M119" s="184">
        <f t="shared" si="22"/>
        <v>287.5</v>
      </c>
    </row>
    <row r="120" spans="1:13" ht="12.75" customHeight="1" x14ac:dyDescent="0.2">
      <c r="A120" s="186">
        <f t="shared" si="12"/>
        <v>325</v>
      </c>
      <c r="B120" s="181">
        <f t="shared" si="13"/>
        <v>2</v>
      </c>
      <c r="C120" s="182">
        <f t="shared" si="14"/>
        <v>0</v>
      </c>
      <c r="D120" s="181">
        <f t="shared" si="15"/>
        <v>0</v>
      </c>
      <c r="E120" s="182">
        <f t="shared" si="16"/>
        <v>2</v>
      </c>
      <c r="F120" s="181">
        <f t="shared" si="17"/>
        <v>0</v>
      </c>
      <c r="G120" s="182">
        <f t="shared" si="18"/>
        <v>0</v>
      </c>
      <c r="H120" s="181">
        <f t="shared" si="19"/>
        <v>1</v>
      </c>
      <c r="I120" s="182">
        <f t="shared" si="20"/>
        <v>0</v>
      </c>
      <c r="J120" s="181">
        <f t="shared" si="21"/>
        <v>0</v>
      </c>
      <c r="K120" s="182"/>
      <c r="L120" s="184">
        <f t="shared" si="23"/>
        <v>116</v>
      </c>
      <c r="M120" s="184">
        <f t="shared" si="22"/>
        <v>290</v>
      </c>
    </row>
    <row r="121" spans="1:13" ht="12.75" customHeight="1" x14ac:dyDescent="0.2">
      <c r="A121" s="186">
        <f t="shared" si="12"/>
        <v>327.5</v>
      </c>
      <c r="B121" s="181">
        <f t="shared" si="13"/>
        <v>2</v>
      </c>
      <c r="C121" s="182">
        <f t="shared" si="14"/>
        <v>0</v>
      </c>
      <c r="D121" s="181">
        <f t="shared" si="15"/>
        <v>0</v>
      </c>
      <c r="E121" s="182">
        <f t="shared" si="16"/>
        <v>2</v>
      </c>
      <c r="F121" s="181">
        <f t="shared" si="17"/>
        <v>0</v>
      </c>
      <c r="G121" s="182">
        <f t="shared" si="18"/>
        <v>0</v>
      </c>
      <c r="H121" s="181">
        <f t="shared" si="19"/>
        <v>1</v>
      </c>
      <c r="I121" s="182">
        <f t="shared" si="20"/>
        <v>0</v>
      </c>
      <c r="J121" s="181">
        <f t="shared" si="21"/>
        <v>1</v>
      </c>
      <c r="K121" s="182"/>
      <c r="L121" s="184">
        <f t="shared" si="23"/>
        <v>117</v>
      </c>
      <c r="M121" s="184">
        <f t="shared" si="22"/>
        <v>292.5</v>
      </c>
    </row>
    <row r="122" spans="1:13" ht="12.75" customHeight="1" x14ac:dyDescent="0.2">
      <c r="A122" s="186">
        <f t="shared" si="12"/>
        <v>330</v>
      </c>
      <c r="B122" s="181">
        <f t="shared" si="13"/>
        <v>2</v>
      </c>
      <c r="C122" s="182">
        <f t="shared" si="14"/>
        <v>0</v>
      </c>
      <c r="D122" s="181">
        <f t="shared" si="15"/>
        <v>0</v>
      </c>
      <c r="E122" s="182">
        <f t="shared" si="16"/>
        <v>2</v>
      </c>
      <c r="F122" s="181">
        <f t="shared" si="17"/>
        <v>0</v>
      </c>
      <c r="G122" s="182">
        <f t="shared" si="18"/>
        <v>0</v>
      </c>
      <c r="H122" s="181">
        <f t="shared" si="19"/>
        <v>1</v>
      </c>
      <c r="I122" s="182">
        <f t="shared" si="20"/>
        <v>1</v>
      </c>
      <c r="J122" s="181">
        <f t="shared" si="21"/>
        <v>0</v>
      </c>
      <c r="K122" s="182"/>
      <c r="L122" s="184">
        <f t="shared" si="23"/>
        <v>118</v>
      </c>
      <c r="M122" s="184">
        <f t="shared" si="22"/>
        <v>295</v>
      </c>
    </row>
    <row r="123" spans="1:13" ht="12.75" customHeight="1" x14ac:dyDescent="0.2">
      <c r="A123" s="186">
        <f t="shared" si="12"/>
        <v>332.5</v>
      </c>
      <c r="B123" s="181">
        <f t="shared" si="13"/>
        <v>2</v>
      </c>
      <c r="C123" s="182">
        <f t="shared" si="14"/>
        <v>0</v>
      </c>
      <c r="D123" s="181">
        <f t="shared" si="15"/>
        <v>0</v>
      </c>
      <c r="E123" s="182">
        <f t="shared" si="16"/>
        <v>2</v>
      </c>
      <c r="F123" s="181">
        <f t="shared" si="17"/>
        <v>0</v>
      </c>
      <c r="G123" s="182">
        <f t="shared" si="18"/>
        <v>0</v>
      </c>
      <c r="H123" s="181">
        <f t="shared" si="19"/>
        <v>1</v>
      </c>
      <c r="I123" s="182">
        <f t="shared" si="20"/>
        <v>1</v>
      </c>
      <c r="J123" s="181">
        <f t="shared" si="21"/>
        <v>1</v>
      </c>
      <c r="K123" s="182"/>
      <c r="L123" s="184">
        <f t="shared" si="23"/>
        <v>119</v>
      </c>
      <c r="M123" s="184">
        <f t="shared" si="22"/>
        <v>297.5</v>
      </c>
    </row>
    <row r="124" spans="1:13" ht="12.75" customHeight="1" x14ac:dyDescent="0.2">
      <c r="A124" s="186">
        <f t="shared" si="12"/>
        <v>335</v>
      </c>
      <c r="B124" s="181">
        <f t="shared" si="13"/>
        <v>2</v>
      </c>
      <c r="C124" s="182">
        <f t="shared" si="14"/>
        <v>0</v>
      </c>
      <c r="D124" s="181">
        <f t="shared" si="15"/>
        <v>0</v>
      </c>
      <c r="E124" s="182">
        <f t="shared" si="16"/>
        <v>2</v>
      </c>
      <c r="F124" s="181">
        <f t="shared" si="17"/>
        <v>0</v>
      </c>
      <c r="G124" s="182">
        <f t="shared" si="18"/>
        <v>1</v>
      </c>
      <c r="H124" s="181">
        <f t="shared" si="19"/>
        <v>0</v>
      </c>
      <c r="I124" s="182">
        <f t="shared" si="20"/>
        <v>0</v>
      </c>
      <c r="J124" s="181">
        <f t="shared" si="21"/>
        <v>0</v>
      </c>
      <c r="K124" s="182"/>
      <c r="L124" s="184">
        <f t="shared" si="23"/>
        <v>120</v>
      </c>
      <c r="M124" s="184">
        <f t="shared" si="22"/>
        <v>300</v>
      </c>
    </row>
    <row r="125" spans="1:13" ht="12.75" customHeight="1" x14ac:dyDescent="0.2">
      <c r="A125" s="186">
        <f t="shared" si="12"/>
        <v>337.5</v>
      </c>
      <c r="B125" s="181">
        <f t="shared" si="13"/>
        <v>2</v>
      </c>
      <c r="C125" s="182">
        <f t="shared" si="14"/>
        <v>0</v>
      </c>
      <c r="D125" s="181">
        <f t="shared" si="15"/>
        <v>0</v>
      </c>
      <c r="E125" s="182">
        <f t="shared" si="16"/>
        <v>2</v>
      </c>
      <c r="F125" s="181">
        <f t="shared" si="17"/>
        <v>0</v>
      </c>
      <c r="G125" s="182">
        <f t="shared" si="18"/>
        <v>1</v>
      </c>
      <c r="H125" s="181">
        <f t="shared" si="19"/>
        <v>0</v>
      </c>
      <c r="I125" s="182">
        <f t="shared" si="20"/>
        <v>0</v>
      </c>
      <c r="J125" s="181">
        <f t="shared" si="21"/>
        <v>1</v>
      </c>
      <c r="K125" s="182"/>
      <c r="L125" s="184">
        <f t="shared" si="23"/>
        <v>121</v>
      </c>
      <c r="M125" s="184">
        <f t="shared" si="22"/>
        <v>302.5</v>
      </c>
    </row>
    <row r="126" spans="1:13" ht="12.75" customHeight="1" x14ac:dyDescent="0.2">
      <c r="A126" s="186">
        <f t="shared" si="12"/>
        <v>340</v>
      </c>
      <c r="B126" s="181">
        <f t="shared" si="13"/>
        <v>2</v>
      </c>
      <c r="C126" s="182">
        <f t="shared" si="14"/>
        <v>0</v>
      </c>
      <c r="D126" s="181">
        <f t="shared" si="15"/>
        <v>0</v>
      </c>
      <c r="E126" s="182">
        <f t="shared" si="16"/>
        <v>2</v>
      </c>
      <c r="F126" s="181">
        <f t="shared" si="17"/>
        <v>0</v>
      </c>
      <c r="G126" s="182">
        <f t="shared" si="18"/>
        <v>1</v>
      </c>
      <c r="H126" s="181">
        <f t="shared" si="19"/>
        <v>0</v>
      </c>
      <c r="I126" s="182">
        <f t="shared" si="20"/>
        <v>1</v>
      </c>
      <c r="J126" s="181">
        <f t="shared" si="21"/>
        <v>0</v>
      </c>
      <c r="K126" s="182"/>
      <c r="L126" s="184">
        <f t="shared" si="23"/>
        <v>122</v>
      </c>
      <c r="M126" s="184">
        <f t="shared" si="22"/>
        <v>305</v>
      </c>
    </row>
    <row r="127" spans="1:13" ht="12.75" customHeight="1" x14ac:dyDescent="0.2">
      <c r="A127" s="186">
        <f t="shared" si="12"/>
        <v>342.5</v>
      </c>
      <c r="B127" s="181">
        <f t="shared" si="13"/>
        <v>2</v>
      </c>
      <c r="C127" s="182">
        <f t="shared" si="14"/>
        <v>0</v>
      </c>
      <c r="D127" s="181">
        <f t="shared" si="15"/>
        <v>0</v>
      </c>
      <c r="E127" s="182">
        <f t="shared" si="16"/>
        <v>2</v>
      </c>
      <c r="F127" s="181">
        <f t="shared" si="17"/>
        <v>0</v>
      </c>
      <c r="G127" s="182">
        <f t="shared" si="18"/>
        <v>1</v>
      </c>
      <c r="H127" s="181">
        <f t="shared" si="19"/>
        <v>0</v>
      </c>
      <c r="I127" s="182">
        <f t="shared" si="20"/>
        <v>1</v>
      </c>
      <c r="J127" s="181">
        <f t="shared" si="21"/>
        <v>1</v>
      </c>
      <c r="K127" s="182"/>
      <c r="L127" s="184">
        <f t="shared" si="23"/>
        <v>123</v>
      </c>
      <c r="M127" s="184">
        <f t="shared" si="22"/>
        <v>307.5</v>
      </c>
    </row>
    <row r="128" spans="1:13" ht="12.75" customHeight="1" x14ac:dyDescent="0.2">
      <c r="A128" s="186">
        <f t="shared" si="12"/>
        <v>345</v>
      </c>
      <c r="B128" s="181">
        <f t="shared" si="13"/>
        <v>2</v>
      </c>
      <c r="C128" s="182">
        <f t="shared" si="14"/>
        <v>0</v>
      </c>
      <c r="D128" s="181">
        <f t="shared" si="15"/>
        <v>0</v>
      </c>
      <c r="E128" s="182">
        <f t="shared" si="16"/>
        <v>2</v>
      </c>
      <c r="F128" s="181">
        <f t="shared" si="17"/>
        <v>1</v>
      </c>
      <c r="G128" s="182">
        <f t="shared" si="18"/>
        <v>0</v>
      </c>
      <c r="H128" s="181">
        <f t="shared" si="19"/>
        <v>0</v>
      </c>
      <c r="I128" s="182">
        <f t="shared" si="20"/>
        <v>0</v>
      </c>
      <c r="J128" s="181">
        <f t="shared" si="21"/>
        <v>0</v>
      </c>
      <c r="K128" s="182"/>
      <c r="L128" s="184">
        <f t="shared" si="23"/>
        <v>124</v>
      </c>
      <c r="M128" s="184">
        <f t="shared" si="22"/>
        <v>310</v>
      </c>
    </row>
    <row r="129" spans="1:13" ht="12.75" customHeight="1" x14ac:dyDescent="0.2">
      <c r="A129" s="186">
        <f t="shared" si="12"/>
        <v>347.5</v>
      </c>
      <c r="B129" s="181">
        <f t="shared" si="13"/>
        <v>2</v>
      </c>
      <c r="C129" s="182">
        <f t="shared" si="14"/>
        <v>0</v>
      </c>
      <c r="D129" s="181">
        <f t="shared" si="15"/>
        <v>0</v>
      </c>
      <c r="E129" s="182">
        <f t="shared" si="16"/>
        <v>2</v>
      </c>
      <c r="F129" s="181">
        <f t="shared" si="17"/>
        <v>1</v>
      </c>
      <c r="G129" s="182">
        <f t="shared" si="18"/>
        <v>0</v>
      </c>
      <c r="H129" s="181">
        <f t="shared" si="19"/>
        <v>0</v>
      </c>
      <c r="I129" s="182">
        <f t="shared" si="20"/>
        <v>0</v>
      </c>
      <c r="J129" s="181">
        <f t="shared" si="21"/>
        <v>1</v>
      </c>
      <c r="K129" s="182"/>
      <c r="L129" s="184">
        <f t="shared" si="23"/>
        <v>125</v>
      </c>
      <c r="M129" s="184">
        <f t="shared" si="22"/>
        <v>312.5</v>
      </c>
    </row>
    <row r="130" spans="1:13" ht="12.75" customHeight="1" x14ac:dyDescent="0.2">
      <c r="A130" s="186">
        <f t="shared" si="12"/>
        <v>350</v>
      </c>
      <c r="B130" s="181">
        <f t="shared" si="13"/>
        <v>2</v>
      </c>
      <c r="C130" s="182">
        <f t="shared" si="14"/>
        <v>0</v>
      </c>
      <c r="D130" s="181">
        <f t="shared" si="15"/>
        <v>0</v>
      </c>
      <c r="E130" s="182">
        <f t="shared" si="16"/>
        <v>2</v>
      </c>
      <c r="F130" s="181">
        <f t="shared" si="17"/>
        <v>1</v>
      </c>
      <c r="G130" s="182">
        <f t="shared" si="18"/>
        <v>0</v>
      </c>
      <c r="H130" s="181">
        <f t="shared" si="19"/>
        <v>0</v>
      </c>
      <c r="I130" s="182">
        <f t="shared" si="20"/>
        <v>1</v>
      </c>
      <c r="J130" s="181">
        <f t="shared" si="21"/>
        <v>0</v>
      </c>
      <c r="K130" s="182"/>
      <c r="L130" s="184">
        <f t="shared" si="23"/>
        <v>126</v>
      </c>
      <c r="M130" s="184">
        <f t="shared" si="22"/>
        <v>315</v>
      </c>
    </row>
    <row r="131" spans="1:13" ht="12.75" customHeight="1" x14ac:dyDescent="0.2">
      <c r="A131" s="186">
        <f t="shared" si="12"/>
        <v>352.5</v>
      </c>
      <c r="B131" s="181">
        <f t="shared" si="13"/>
        <v>2</v>
      </c>
      <c r="C131" s="182">
        <f t="shared" si="14"/>
        <v>0</v>
      </c>
      <c r="D131" s="181">
        <f t="shared" si="15"/>
        <v>0</v>
      </c>
      <c r="E131" s="182">
        <f t="shared" si="16"/>
        <v>2</v>
      </c>
      <c r="F131" s="181">
        <f t="shared" si="17"/>
        <v>1</v>
      </c>
      <c r="G131" s="182">
        <f t="shared" si="18"/>
        <v>0</v>
      </c>
      <c r="H131" s="181">
        <f t="shared" si="19"/>
        <v>0</v>
      </c>
      <c r="I131" s="182">
        <f t="shared" si="20"/>
        <v>1</v>
      </c>
      <c r="J131" s="181">
        <f t="shared" si="21"/>
        <v>1</v>
      </c>
      <c r="K131" s="182"/>
      <c r="L131" s="184">
        <f t="shared" si="23"/>
        <v>127</v>
      </c>
      <c r="M131" s="184">
        <f t="shared" si="22"/>
        <v>317.5</v>
      </c>
    </row>
    <row r="132" spans="1:13" ht="12.75" customHeight="1" x14ac:dyDescent="0.2">
      <c r="A132" s="186">
        <f t="shared" si="12"/>
        <v>355</v>
      </c>
      <c r="B132" s="181">
        <f t="shared" si="13"/>
        <v>2</v>
      </c>
      <c r="C132" s="182">
        <f t="shared" si="14"/>
        <v>0</v>
      </c>
      <c r="D132" s="181">
        <f t="shared" si="15"/>
        <v>0</v>
      </c>
      <c r="E132" s="182">
        <f t="shared" si="16"/>
        <v>3</v>
      </c>
      <c r="F132" s="181">
        <f t="shared" si="17"/>
        <v>0</v>
      </c>
      <c r="G132" s="182">
        <f t="shared" si="18"/>
        <v>0</v>
      </c>
      <c r="H132" s="181">
        <f t="shared" si="19"/>
        <v>0</v>
      </c>
      <c r="I132" s="182">
        <f t="shared" si="20"/>
        <v>0</v>
      </c>
      <c r="J132" s="181">
        <f t="shared" si="21"/>
        <v>0</v>
      </c>
      <c r="K132" s="182"/>
      <c r="L132" s="184">
        <f t="shared" si="23"/>
        <v>128</v>
      </c>
      <c r="M132" s="184">
        <f t="shared" si="22"/>
        <v>320</v>
      </c>
    </row>
    <row r="133" spans="1:13" ht="12.75" customHeight="1" x14ac:dyDescent="0.2">
      <c r="A133" s="186">
        <f t="shared" ref="A133:A196" si="24">IF(M133+$K$2&gt;$L$1,0,M133+$K$2)</f>
        <v>357.5</v>
      </c>
      <c r="B133" s="181">
        <f t="shared" ref="B133:B196" si="25">IF(A133=0,0,MIN($B$1/2,INT(M133/(2*$B$2))))</f>
        <v>2</v>
      </c>
      <c r="C133" s="182">
        <f t="shared" ref="C133:C196" si="26">IF(A133=0,0,MIN($C$1/2,INT(($M133-2*$B133*$B$2)/(2*$C$2))))</f>
        <v>0</v>
      </c>
      <c r="D133" s="181">
        <f t="shared" ref="D133:D196" si="27">IF(A133=0,0,MIN($D$1/2,INT(($M133-2*$B133*$B$2-2*$C133*$C$2)/(2*$D$2))))</f>
        <v>0</v>
      </c>
      <c r="E133" s="182">
        <f t="shared" ref="E133:E196" si="28">IF(A133=0,0,MIN($E$1/2,INT(($M133-2*$B133*$B$2-2*$C133*$C$2-2*$D133*$D$2)/(2*$E$2))))</f>
        <v>3</v>
      </c>
      <c r="F133" s="181">
        <f t="shared" ref="F133:F196" si="29">IF(A133=0,0,MIN($F$1/2,INT(($M133-2*$B133*$B$2-2*$C133*$C$2-2*$D133*$D$2-2*$E133*$E$2)/(2*$F$2))))</f>
        <v>0</v>
      </c>
      <c r="G133" s="182">
        <f t="shared" ref="G133:G196" si="30">IF(A133=0,0,MIN($G$1/2,INT(($M133-2*$B133*$B$2-2*$C133*$C$2-2*$D133*$D$2-2*$E133*$E$2-2*$F133*$F$2)/(2*$G$2))))</f>
        <v>0</v>
      </c>
      <c r="H133" s="181">
        <f t="shared" ref="H133:H196" si="31">IF(A133=0,0,MIN($H$1/2,INT(($M133-2*$B133*$B$2-2*$C133*$C$2-2*$D133*$D$2-2*$E133*$E$2-2*$F133*$F$2-2*$G133*$G$2)/(2*$H$2))))</f>
        <v>0</v>
      </c>
      <c r="I133" s="182">
        <f t="shared" ref="I133:I196" si="32">IF(A133=0,0,MIN($I$1/2,INT(($M133-2*$B133*$B$2-2*$C133*$C$2-2*$D133*$D$2-2*$E133*$E$2-2*$F133*$F$2-2*$G133*$G$2-2*$H133*$H$2)/(2*$I$2))))</f>
        <v>0</v>
      </c>
      <c r="J133" s="181">
        <f t="shared" ref="J133:J196" si="33">IF(A133=0,0,MIN($J$1/2,INT(($M133-2*$B133*$B$2-2*$C133*$C$2-2*$D133*$D$2-2*$E133*$E$2-2*$F133*$F$2-2*$G133*$G$2-2*$H133*$H$2-2*$I133*$I$2)/(2*$J$2))))</f>
        <v>1</v>
      </c>
      <c r="K133" s="182"/>
      <c r="L133" s="184">
        <f t="shared" si="23"/>
        <v>129</v>
      </c>
      <c r="M133" s="184">
        <f t="shared" ref="M133:M196" si="34">IF($A$2="Pounds",5*L133,2.5*L133)</f>
        <v>322.5</v>
      </c>
    </row>
    <row r="134" spans="1:13" ht="12.75" customHeight="1" x14ac:dyDescent="0.2">
      <c r="A134" s="186">
        <f t="shared" si="24"/>
        <v>360</v>
      </c>
      <c r="B134" s="181">
        <f t="shared" si="25"/>
        <v>2</v>
      </c>
      <c r="C134" s="182">
        <f t="shared" si="26"/>
        <v>0</v>
      </c>
      <c r="D134" s="181">
        <f t="shared" si="27"/>
        <v>0</v>
      </c>
      <c r="E134" s="182">
        <f t="shared" si="28"/>
        <v>3</v>
      </c>
      <c r="F134" s="181">
        <f t="shared" si="29"/>
        <v>0</v>
      </c>
      <c r="G134" s="182">
        <f t="shared" si="30"/>
        <v>0</v>
      </c>
      <c r="H134" s="181">
        <f t="shared" si="31"/>
        <v>0</v>
      </c>
      <c r="I134" s="182">
        <f t="shared" si="32"/>
        <v>1</v>
      </c>
      <c r="J134" s="181">
        <f t="shared" si="33"/>
        <v>0</v>
      </c>
      <c r="K134" s="182"/>
      <c r="L134" s="184">
        <f t="shared" si="23"/>
        <v>130</v>
      </c>
      <c r="M134" s="184">
        <f t="shared" si="34"/>
        <v>325</v>
      </c>
    </row>
    <row r="135" spans="1:13" ht="12.75" customHeight="1" x14ac:dyDescent="0.2">
      <c r="A135" s="186">
        <f t="shared" si="24"/>
        <v>362.5</v>
      </c>
      <c r="B135" s="181">
        <f t="shared" si="25"/>
        <v>2</v>
      </c>
      <c r="C135" s="182">
        <f t="shared" si="26"/>
        <v>0</v>
      </c>
      <c r="D135" s="181">
        <f t="shared" si="27"/>
        <v>0</v>
      </c>
      <c r="E135" s="182">
        <f t="shared" si="28"/>
        <v>3</v>
      </c>
      <c r="F135" s="181">
        <f t="shared" si="29"/>
        <v>0</v>
      </c>
      <c r="G135" s="182">
        <f t="shared" si="30"/>
        <v>0</v>
      </c>
      <c r="H135" s="181">
        <f t="shared" si="31"/>
        <v>0</v>
      </c>
      <c r="I135" s="182">
        <f t="shared" si="32"/>
        <v>1</v>
      </c>
      <c r="J135" s="181">
        <f t="shared" si="33"/>
        <v>1</v>
      </c>
      <c r="K135" s="182"/>
      <c r="L135" s="184">
        <f t="shared" si="23"/>
        <v>131</v>
      </c>
      <c r="M135" s="184">
        <f t="shared" si="34"/>
        <v>327.5</v>
      </c>
    </row>
    <row r="136" spans="1:13" ht="12.75" customHeight="1" x14ac:dyDescent="0.2">
      <c r="A136" s="186">
        <f t="shared" si="24"/>
        <v>365</v>
      </c>
      <c r="B136" s="181">
        <f t="shared" si="25"/>
        <v>2</v>
      </c>
      <c r="C136" s="182">
        <f t="shared" si="26"/>
        <v>0</v>
      </c>
      <c r="D136" s="181">
        <f t="shared" si="27"/>
        <v>0</v>
      </c>
      <c r="E136" s="182">
        <f t="shared" si="28"/>
        <v>3</v>
      </c>
      <c r="F136" s="181">
        <f t="shared" si="29"/>
        <v>0</v>
      </c>
      <c r="G136" s="182">
        <f t="shared" si="30"/>
        <v>0</v>
      </c>
      <c r="H136" s="181">
        <f t="shared" si="31"/>
        <v>1</v>
      </c>
      <c r="I136" s="182">
        <f t="shared" si="32"/>
        <v>0</v>
      </c>
      <c r="J136" s="181">
        <f t="shared" si="33"/>
        <v>0</v>
      </c>
      <c r="K136" s="182"/>
      <c r="L136" s="184">
        <f t="shared" si="23"/>
        <v>132</v>
      </c>
      <c r="M136" s="184">
        <f t="shared" si="34"/>
        <v>330</v>
      </c>
    </row>
    <row r="137" spans="1:13" ht="12.75" customHeight="1" x14ac:dyDescent="0.2">
      <c r="A137" s="186">
        <f t="shared" si="24"/>
        <v>367.5</v>
      </c>
      <c r="B137" s="181">
        <f t="shared" si="25"/>
        <v>2</v>
      </c>
      <c r="C137" s="182">
        <f t="shared" si="26"/>
        <v>0</v>
      </c>
      <c r="D137" s="181">
        <f t="shared" si="27"/>
        <v>0</v>
      </c>
      <c r="E137" s="182">
        <f t="shared" si="28"/>
        <v>3</v>
      </c>
      <c r="F137" s="181">
        <f t="shared" si="29"/>
        <v>0</v>
      </c>
      <c r="G137" s="182">
        <f t="shared" si="30"/>
        <v>0</v>
      </c>
      <c r="H137" s="181">
        <f t="shared" si="31"/>
        <v>1</v>
      </c>
      <c r="I137" s="182">
        <f t="shared" si="32"/>
        <v>0</v>
      </c>
      <c r="J137" s="181">
        <f t="shared" si="33"/>
        <v>1</v>
      </c>
      <c r="K137" s="182"/>
      <c r="L137" s="184">
        <f t="shared" si="23"/>
        <v>133</v>
      </c>
      <c r="M137" s="184">
        <f t="shared" si="34"/>
        <v>332.5</v>
      </c>
    </row>
    <row r="138" spans="1:13" ht="12.75" customHeight="1" x14ac:dyDescent="0.2">
      <c r="A138" s="186">
        <f t="shared" si="24"/>
        <v>370</v>
      </c>
      <c r="B138" s="181">
        <f t="shared" si="25"/>
        <v>2</v>
      </c>
      <c r="C138" s="182">
        <f t="shared" si="26"/>
        <v>0</v>
      </c>
      <c r="D138" s="181">
        <f t="shared" si="27"/>
        <v>0</v>
      </c>
      <c r="E138" s="182">
        <f t="shared" si="28"/>
        <v>3</v>
      </c>
      <c r="F138" s="181">
        <f t="shared" si="29"/>
        <v>0</v>
      </c>
      <c r="G138" s="182">
        <f t="shared" si="30"/>
        <v>0</v>
      </c>
      <c r="H138" s="181">
        <f t="shared" si="31"/>
        <v>1</v>
      </c>
      <c r="I138" s="182">
        <f t="shared" si="32"/>
        <v>1</v>
      </c>
      <c r="J138" s="181">
        <f t="shared" si="33"/>
        <v>0</v>
      </c>
      <c r="K138" s="182"/>
      <c r="L138" s="184">
        <f t="shared" si="23"/>
        <v>134</v>
      </c>
      <c r="M138" s="184">
        <f t="shared" si="34"/>
        <v>335</v>
      </c>
    </row>
    <row r="139" spans="1:13" ht="12.75" customHeight="1" x14ac:dyDescent="0.2">
      <c r="A139" s="186">
        <f t="shared" si="24"/>
        <v>372.5</v>
      </c>
      <c r="B139" s="181">
        <f t="shared" si="25"/>
        <v>2</v>
      </c>
      <c r="C139" s="182">
        <f t="shared" si="26"/>
        <v>0</v>
      </c>
      <c r="D139" s="181">
        <f t="shared" si="27"/>
        <v>0</v>
      </c>
      <c r="E139" s="182">
        <f t="shared" si="28"/>
        <v>3</v>
      </c>
      <c r="F139" s="181">
        <f t="shared" si="29"/>
        <v>0</v>
      </c>
      <c r="G139" s="182">
        <f t="shared" si="30"/>
        <v>0</v>
      </c>
      <c r="H139" s="181">
        <f t="shared" si="31"/>
        <v>1</v>
      </c>
      <c r="I139" s="182">
        <f t="shared" si="32"/>
        <v>1</v>
      </c>
      <c r="J139" s="181">
        <f t="shared" si="33"/>
        <v>1</v>
      </c>
      <c r="K139" s="182"/>
      <c r="L139" s="184">
        <f t="shared" si="23"/>
        <v>135</v>
      </c>
      <c r="M139" s="184">
        <f t="shared" si="34"/>
        <v>337.5</v>
      </c>
    </row>
    <row r="140" spans="1:13" ht="12.75" customHeight="1" x14ac:dyDescent="0.2">
      <c r="A140" s="186">
        <f t="shared" si="24"/>
        <v>375</v>
      </c>
      <c r="B140" s="181">
        <f t="shared" si="25"/>
        <v>2</v>
      </c>
      <c r="C140" s="182">
        <f t="shared" si="26"/>
        <v>0</v>
      </c>
      <c r="D140" s="181">
        <f t="shared" si="27"/>
        <v>0</v>
      </c>
      <c r="E140" s="182">
        <f t="shared" si="28"/>
        <v>3</v>
      </c>
      <c r="F140" s="181">
        <f t="shared" si="29"/>
        <v>0</v>
      </c>
      <c r="G140" s="182">
        <f t="shared" si="30"/>
        <v>1</v>
      </c>
      <c r="H140" s="181">
        <f t="shared" si="31"/>
        <v>0</v>
      </c>
      <c r="I140" s="182">
        <f t="shared" si="32"/>
        <v>0</v>
      </c>
      <c r="J140" s="181">
        <f t="shared" si="33"/>
        <v>0</v>
      </c>
      <c r="K140" s="182"/>
      <c r="L140" s="184">
        <f t="shared" si="23"/>
        <v>136</v>
      </c>
      <c r="M140" s="184">
        <f t="shared" si="34"/>
        <v>340</v>
      </c>
    </row>
    <row r="141" spans="1:13" ht="12.75" customHeight="1" x14ac:dyDescent="0.2">
      <c r="A141" s="186">
        <f t="shared" si="24"/>
        <v>377.5</v>
      </c>
      <c r="B141" s="181">
        <f t="shared" si="25"/>
        <v>2</v>
      </c>
      <c r="C141" s="182">
        <f t="shared" si="26"/>
        <v>0</v>
      </c>
      <c r="D141" s="181">
        <f t="shared" si="27"/>
        <v>0</v>
      </c>
      <c r="E141" s="182">
        <f t="shared" si="28"/>
        <v>3</v>
      </c>
      <c r="F141" s="181">
        <f t="shared" si="29"/>
        <v>0</v>
      </c>
      <c r="G141" s="182">
        <f t="shared" si="30"/>
        <v>1</v>
      </c>
      <c r="H141" s="181">
        <f t="shared" si="31"/>
        <v>0</v>
      </c>
      <c r="I141" s="182">
        <f t="shared" si="32"/>
        <v>0</v>
      </c>
      <c r="J141" s="181">
        <f t="shared" si="33"/>
        <v>1</v>
      </c>
      <c r="K141" s="182"/>
      <c r="L141" s="184">
        <f t="shared" ref="L141:L204" si="35">L140+1</f>
        <v>137</v>
      </c>
      <c r="M141" s="184">
        <f t="shared" si="34"/>
        <v>342.5</v>
      </c>
    </row>
    <row r="142" spans="1:13" ht="12.75" customHeight="1" x14ac:dyDescent="0.2">
      <c r="A142" s="186">
        <f t="shared" si="24"/>
        <v>380</v>
      </c>
      <c r="B142" s="181">
        <f t="shared" si="25"/>
        <v>2</v>
      </c>
      <c r="C142" s="182">
        <f t="shared" si="26"/>
        <v>0</v>
      </c>
      <c r="D142" s="181">
        <f t="shared" si="27"/>
        <v>0</v>
      </c>
      <c r="E142" s="182">
        <f t="shared" si="28"/>
        <v>3</v>
      </c>
      <c r="F142" s="181">
        <f t="shared" si="29"/>
        <v>0</v>
      </c>
      <c r="G142" s="182">
        <f t="shared" si="30"/>
        <v>1</v>
      </c>
      <c r="H142" s="181">
        <f t="shared" si="31"/>
        <v>0</v>
      </c>
      <c r="I142" s="182">
        <f t="shared" si="32"/>
        <v>1</v>
      </c>
      <c r="J142" s="181">
        <f t="shared" si="33"/>
        <v>0</v>
      </c>
      <c r="K142" s="182"/>
      <c r="L142" s="184">
        <f t="shared" si="35"/>
        <v>138</v>
      </c>
      <c r="M142" s="184">
        <f t="shared" si="34"/>
        <v>345</v>
      </c>
    </row>
    <row r="143" spans="1:13" ht="12.75" customHeight="1" x14ac:dyDescent="0.2">
      <c r="A143" s="186">
        <f t="shared" si="24"/>
        <v>382.5</v>
      </c>
      <c r="B143" s="181">
        <f t="shared" si="25"/>
        <v>2</v>
      </c>
      <c r="C143" s="182">
        <f t="shared" si="26"/>
        <v>0</v>
      </c>
      <c r="D143" s="181">
        <f t="shared" si="27"/>
        <v>0</v>
      </c>
      <c r="E143" s="182">
        <f t="shared" si="28"/>
        <v>3</v>
      </c>
      <c r="F143" s="181">
        <f t="shared" si="29"/>
        <v>0</v>
      </c>
      <c r="G143" s="182">
        <f t="shared" si="30"/>
        <v>1</v>
      </c>
      <c r="H143" s="181">
        <f t="shared" si="31"/>
        <v>0</v>
      </c>
      <c r="I143" s="182">
        <f t="shared" si="32"/>
        <v>1</v>
      </c>
      <c r="J143" s="181">
        <f t="shared" si="33"/>
        <v>1</v>
      </c>
      <c r="K143" s="182"/>
      <c r="L143" s="184">
        <f t="shared" si="35"/>
        <v>139</v>
      </c>
      <c r="M143" s="184">
        <f t="shared" si="34"/>
        <v>347.5</v>
      </c>
    </row>
    <row r="144" spans="1:13" ht="12.75" customHeight="1" x14ac:dyDescent="0.2">
      <c r="A144" s="186">
        <f t="shared" si="24"/>
        <v>385</v>
      </c>
      <c r="B144" s="181">
        <f t="shared" si="25"/>
        <v>2</v>
      </c>
      <c r="C144" s="182">
        <f t="shared" si="26"/>
        <v>0</v>
      </c>
      <c r="D144" s="181">
        <f t="shared" si="27"/>
        <v>0</v>
      </c>
      <c r="E144" s="182">
        <f t="shared" si="28"/>
        <v>3</v>
      </c>
      <c r="F144" s="181">
        <f t="shared" si="29"/>
        <v>1</v>
      </c>
      <c r="G144" s="182">
        <f t="shared" si="30"/>
        <v>0</v>
      </c>
      <c r="H144" s="181">
        <f t="shared" si="31"/>
        <v>0</v>
      </c>
      <c r="I144" s="182">
        <f t="shared" si="32"/>
        <v>0</v>
      </c>
      <c r="J144" s="181">
        <f t="shared" si="33"/>
        <v>0</v>
      </c>
      <c r="K144" s="182"/>
      <c r="L144" s="184">
        <f t="shared" si="35"/>
        <v>140</v>
      </c>
      <c r="M144" s="184">
        <f t="shared" si="34"/>
        <v>350</v>
      </c>
    </row>
    <row r="145" spans="1:13" ht="12.75" customHeight="1" x14ac:dyDescent="0.2">
      <c r="A145" s="186">
        <f t="shared" si="24"/>
        <v>387.5</v>
      </c>
      <c r="B145" s="181">
        <f t="shared" si="25"/>
        <v>2</v>
      </c>
      <c r="C145" s="182">
        <f t="shared" si="26"/>
        <v>0</v>
      </c>
      <c r="D145" s="181">
        <f t="shared" si="27"/>
        <v>0</v>
      </c>
      <c r="E145" s="182">
        <f t="shared" si="28"/>
        <v>3</v>
      </c>
      <c r="F145" s="181">
        <f t="shared" si="29"/>
        <v>1</v>
      </c>
      <c r="G145" s="182">
        <f t="shared" si="30"/>
        <v>0</v>
      </c>
      <c r="H145" s="181">
        <f t="shared" si="31"/>
        <v>0</v>
      </c>
      <c r="I145" s="182">
        <f t="shared" si="32"/>
        <v>0</v>
      </c>
      <c r="J145" s="181">
        <f t="shared" si="33"/>
        <v>1</v>
      </c>
      <c r="K145" s="182"/>
      <c r="L145" s="184">
        <f t="shared" si="35"/>
        <v>141</v>
      </c>
      <c r="M145" s="184">
        <f t="shared" si="34"/>
        <v>352.5</v>
      </c>
    </row>
    <row r="146" spans="1:13" ht="12.75" customHeight="1" x14ac:dyDescent="0.2">
      <c r="A146" s="186">
        <f t="shared" si="24"/>
        <v>390</v>
      </c>
      <c r="B146" s="181">
        <f t="shared" si="25"/>
        <v>2</v>
      </c>
      <c r="C146" s="182">
        <f t="shared" si="26"/>
        <v>0</v>
      </c>
      <c r="D146" s="181">
        <f t="shared" si="27"/>
        <v>0</v>
      </c>
      <c r="E146" s="182">
        <f t="shared" si="28"/>
        <v>3</v>
      </c>
      <c r="F146" s="181">
        <f t="shared" si="29"/>
        <v>1</v>
      </c>
      <c r="G146" s="182">
        <f t="shared" si="30"/>
        <v>0</v>
      </c>
      <c r="H146" s="181">
        <f t="shared" si="31"/>
        <v>0</v>
      </c>
      <c r="I146" s="182">
        <f t="shared" si="32"/>
        <v>1</v>
      </c>
      <c r="J146" s="181">
        <f t="shared" si="33"/>
        <v>0</v>
      </c>
      <c r="K146" s="182"/>
      <c r="L146" s="184">
        <f t="shared" si="35"/>
        <v>142</v>
      </c>
      <c r="M146" s="184">
        <f t="shared" si="34"/>
        <v>355</v>
      </c>
    </row>
    <row r="147" spans="1:13" ht="12.75" customHeight="1" x14ac:dyDescent="0.2">
      <c r="A147" s="186">
        <f t="shared" si="24"/>
        <v>392.5</v>
      </c>
      <c r="B147" s="181">
        <f t="shared" si="25"/>
        <v>2</v>
      </c>
      <c r="C147" s="182">
        <f t="shared" si="26"/>
        <v>0</v>
      </c>
      <c r="D147" s="181">
        <f t="shared" si="27"/>
        <v>0</v>
      </c>
      <c r="E147" s="182">
        <f t="shared" si="28"/>
        <v>3</v>
      </c>
      <c r="F147" s="181">
        <f t="shared" si="29"/>
        <v>1</v>
      </c>
      <c r="G147" s="182">
        <f t="shared" si="30"/>
        <v>0</v>
      </c>
      <c r="H147" s="181">
        <f t="shared" si="31"/>
        <v>0</v>
      </c>
      <c r="I147" s="182">
        <f t="shared" si="32"/>
        <v>1</v>
      </c>
      <c r="J147" s="181">
        <f t="shared" si="33"/>
        <v>1</v>
      </c>
      <c r="K147" s="182"/>
      <c r="L147" s="184">
        <f t="shared" si="35"/>
        <v>143</v>
      </c>
      <c r="M147" s="184">
        <f t="shared" si="34"/>
        <v>357.5</v>
      </c>
    </row>
    <row r="148" spans="1:13" ht="12.75" customHeight="1" x14ac:dyDescent="0.2">
      <c r="A148" s="186">
        <f t="shared" si="24"/>
        <v>395</v>
      </c>
      <c r="B148" s="181">
        <f t="shared" si="25"/>
        <v>2</v>
      </c>
      <c r="C148" s="182">
        <f t="shared" si="26"/>
        <v>0</v>
      </c>
      <c r="D148" s="181">
        <f t="shared" si="27"/>
        <v>0</v>
      </c>
      <c r="E148" s="182">
        <f t="shared" si="28"/>
        <v>4</v>
      </c>
      <c r="F148" s="181">
        <f t="shared" si="29"/>
        <v>0</v>
      </c>
      <c r="G148" s="182">
        <f t="shared" si="30"/>
        <v>0</v>
      </c>
      <c r="H148" s="181">
        <f t="shared" si="31"/>
        <v>0</v>
      </c>
      <c r="I148" s="182">
        <f t="shared" si="32"/>
        <v>0</v>
      </c>
      <c r="J148" s="181">
        <f t="shared" si="33"/>
        <v>0</v>
      </c>
      <c r="K148" s="182"/>
      <c r="L148" s="184">
        <f t="shared" si="35"/>
        <v>144</v>
      </c>
      <c r="M148" s="184">
        <f t="shared" si="34"/>
        <v>360</v>
      </c>
    </row>
    <row r="149" spans="1:13" ht="12.75" customHeight="1" x14ac:dyDescent="0.2">
      <c r="A149" s="186">
        <f t="shared" si="24"/>
        <v>397.5</v>
      </c>
      <c r="B149" s="181">
        <f t="shared" si="25"/>
        <v>2</v>
      </c>
      <c r="C149" s="182">
        <f t="shared" si="26"/>
        <v>0</v>
      </c>
      <c r="D149" s="181">
        <f t="shared" si="27"/>
        <v>0</v>
      </c>
      <c r="E149" s="182">
        <f t="shared" si="28"/>
        <v>4</v>
      </c>
      <c r="F149" s="181">
        <f t="shared" si="29"/>
        <v>0</v>
      </c>
      <c r="G149" s="182">
        <f t="shared" si="30"/>
        <v>0</v>
      </c>
      <c r="H149" s="181">
        <f t="shared" si="31"/>
        <v>0</v>
      </c>
      <c r="I149" s="182">
        <f t="shared" si="32"/>
        <v>0</v>
      </c>
      <c r="J149" s="181">
        <f t="shared" si="33"/>
        <v>1</v>
      </c>
      <c r="K149" s="182"/>
      <c r="L149" s="184">
        <f t="shared" si="35"/>
        <v>145</v>
      </c>
      <c r="M149" s="184">
        <f t="shared" si="34"/>
        <v>362.5</v>
      </c>
    </row>
    <row r="150" spans="1:13" ht="12.75" customHeight="1" x14ac:dyDescent="0.2">
      <c r="A150" s="186">
        <f t="shared" si="24"/>
        <v>400</v>
      </c>
      <c r="B150" s="181">
        <f t="shared" si="25"/>
        <v>2</v>
      </c>
      <c r="C150" s="182">
        <f t="shared" si="26"/>
        <v>0</v>
      </c>
      <c r="D150" s="181">
        <f t="shared" si="27"/>
        <v>0</v>
      </c>
      <c r="E150" s="182">
        <f t="shared" si="28"/>
        <v>4</v>
      </c>
      <c r="F150" s="181">
        <f t="shared" si="29"/>
        <v>0</v>
      </c>
      <c r="G150" s="182">
        <f t="shared" si="30"/>
        <v>0</v>
      </c>
      <c r="H150" s="181">
        <f t="shared" si="31"/>
        <v>0</v>
      </c>
      <c r="I150" s="182">
        <f t="shared" si="32"/>
        <v>1</v>
      </c>
      <c r="J150" s="181">
        <f t="shared" si="33"/>
        <v>0</v>
      </c>
      <c r="K150" s="182"/>
      <c r="L150" s="184">
        <f t="shared" si="35"/>
        <v>146</v>
      </c>
      <c r="M150" s="184">
        <f t="shared" si="34"/>
        <v>365</v>
      </c>
    </row>
    <row r="151" spans="1:13" ht="12.75" customHeight="1" x14ac:dyDescent="0.2">
      <c r="A151" s="186">
        <f t="shared" si="24"/>
        <v>402.5</v>
      </c>
      <c r="B151" s="181">
        <f t="shared" si="25"/>
        <v>2</v>
      </c>
      <c r="C151" s="182">
        <f t="shared" si="26"/>
        <v>0</v>
      </c>
      <c r="D151" s="181">
        <f t="shared" si="27"/>
        <v>0</v>
      </c>
      <c r="E151" s="182">
        <f t="shared" si="28"/>
        <v>4</v>
      </c>
      <c r="F151" s="181">
        <f t="shared" si="29"/>
        <v>0</v>
      </c>
      <c r="G151" s="182">
        <f t="shared" si="30"/>
        <v>0</v>
      </c>
      <c r="H151" s="181">
        <f t="shared" si="31"/>
        <v>0</v>
      </c>
      <c r="I151" s="182">
        <f t="shared" si="32"/>
        <v>1</v>
      </c>
      <c r="J151" s="181">
        <f t="shared" si="33"/>
        <v>1</v>
      </c>
      <c r="K151" s="182"/>
      <c r="L151" s="184">
        <f t="shared" si="35"/>
        <v>147</v>
      </c>
      <c r="M151" s="184">
        <f t="shared" si="34"/>
        <v>367.5</v>
      </c>
    </row>
    <row r="152" spans="1:13" ht="12.75" customHeight="1" x14ac:dyDescent="0.2">
      <c r="A152" s="186">
        <f t="shared" si="24"/>
        <v>405</v>
      </c>
      <c r="B152" s="181">
        <f t="shared" si="25"/>
        <v>2</v>
      </c>
      <c r="C152" s="182">
        <f t="shared" si="26"/>
        <v>0</v>
      </c>
      <c r="D152" s="181">
        <f t="shared" si="27"/>
        <v>0</v>
      </c>
      <c r="E152" s="182">
        <f t="shared" si="28"/>
        <v>4</v>
      </c>
      <c r="F152" s="181">
        <f t="shared" si="29"/>
        <v>0</v>
      </c>
      <c r="G152" s="182">
        <f t="shared" si="30"/>
        <v>0</v>
      </c>
      <c r="H152" s="181">
        <f t="shared" si="31"/>
        <v>1</v>
      </c>
      <c r="I152" s="182">
        <f t="shared" si="32"/>
        <v>0</v>
      </c>
      <c r="J152" s="181">
        <f t="shared" si="33"/>
        <v>0</v>
      </c>
      <c r="K152" s="182"/>
      <c r="L152" s="184">
        <f t="shared" si="35"/>
        <v>148</v>
      </c>
      <c r="M152" s="184">
        <f t="shared" si="34"/>
        <v>370</v>
      </c>
    </row>
    <row r="153" spans="1:13" ht="12.75" customHeight="1" x14ac:dyDescent="0.2">
      <c r="A153" s="186">
        <f t="shared" si="24"/>
        <v>407.5</v>
      </c>
      <c r="B153" s="181">
        <f t="shared" si="25"/>
        <v>2</v>
      </c>
      <c r="C153" s="182">
        <f t="shared" si="26"/>
        <v>0</v>
      </c>
      <c r="D153" s="181">
        <f t="shared" si="27"/>
        <v>0</v>
      </c>
      <c r="E153" s="182">
        <f t="shared" si="28"/>
        <v>4</v>
      </c>
      <c r="F153" s="181">
        <f t="shared" si="29"/>
        <v>0</v>
      </c>
      <c r="G153" s="182">
        <f t="shared" si="30"/>
        <v>0</v>
      </c>
      <c r="H153" s="181">
        <f t="shared" si="31"/>
        <v>1</v>
      </c>
      <c r="I153" s="182">
        <f t="shared" si="32"/>
        <v>0</v>
      </c>
      <c r="J153" s="181">
        <f t="shared" si="33"/>
        <v>1</v>
      </c>
      <c r="K153" s="182"/>
      <c r="L153" s="184">
        <f t="shared" si="35"/>
        <v>149</v>
      </c>
      <c r="M153" s="184">
        <f t="shared" si="34"/>
        <v>372.5</v>
      </c>
    </row>
    <row r="154" spans="1:13" ht="12.75" customHeight="1" x14ac:dyDescent="0.2">
      <c r="A154" s="186">
        <f t="shared" si="24"/>
        <v>410</v>
      </c>
      <c r="B154" s="181">
        <f t="shared" si="25"/>
        <v>2</v>
      </c>
      <c r="C154" s="182">
        <f t="shared" si="26"/>
        <v>0</v>
      </c>
      <c r="D154" s="181">
        <f t="shared" si="27"/>
        <v>0</v>
      </c>
      <c r="E154" s="182">
        <f t="shared" si="28"/>
        <v>4</v>
      </c>
      <c r="F154" s="181">
        <f t="shared" si="29"/>
        <v>0</v>
      </c>
      <c r="G154" s="182">
        <f t="shared" si="30"/>
        <v>0</v>
      </c>
      <c r="H154" s="181">
        <f t="shared" si="31"/>
        <v>1</v>
      </c>
      <c r="I154" s="182">
        <f t="shared" si="32"/>
        <v>1</v>
      </c>
      <c r="J154" s="181">
        <f t="shared" si="33"/>
        <v>0</v>
      </c>
      <c r="K154" s="182"/>
      <c r="L154" s="184">
        <f t="shared" si="35"/>
        <v>150</v>
      </c>
      <c r="M154" s="184">
        <f t="shared" si="34"/>
        <v>375</v>
      </c>
    </row>
    <row r="155" spans="1:13" ht="12.75" customHeight="1" x14ac:dyDescent="0.2">
      <c r="A155" s="186">
        <f t="shared" si="24"/>
        <v>412.5</v>
      </c>
      <c r="B155" s="181">
        <f t="shared" si="25"/>
        <v>2</v>
      </c>
      <c r="C155" s="182">
        <f t="shared" si="26"/>
        <v>0</v>
      </c>
      <c r="D155" s="181">
        <f t="shared" si="27"/>
        <v>0</v>
      </c>
      <c r="E155" s="182">
        <f t="shared" si="28"/>
        <v>4</v>
      </c>
      <c r="F155" s="181">
        <f t="shared" si="29"/>
        <v>0</v>
      </c>
      <c r="G155" s="182">
        <f t="shared" si="30"/>
        <v>0</v>
      </c>
      <c r="H155" s="181">
        <f t="shared" si="31"/>
        <v>1</v>
      </c>
      <c r="I155" s="182">
        <f t="shared" si="32"/>
        <v>1</v>
      </c>
      <c r="J155" s="181">
        <f t="shared" si="33"/>
        <v>1</v>
      </c>
      <c r="K155" s="182"/>
      <c r="L155" s="184">
        <f t="shared" si="35"/>
        <v>151</v>
      </c>
      <c r="M155" s="184">
        <f t="shared" si="34"/>
        <v>377.5</v>
      </c>
    </row>
    <row r="156" spans="1:13" ht="12.75" customHeight="1" x14ac:dyDescent="0.2">
      <c r="A156" s="186">
        <f t="shared" si="24"/>
        <v>415</v>
      </c>
      <c r="B156" s="181">
        <f t="shared" si="25"/>
        <v>2</v>
      </c>
      <c r="C156" s="182">
        <f t="shared" si="26"/>
        <v>0</v>
      </c>
      <c r="D156" s="181">
        <f t="shared" si="27"/>
        <v>0</v>
      </c>
      <c r="E156" s="182">
        <f t="shared" si="28"/>
        <v>4</v>
      </c>
      <c r="F156" s="181">
        <f t="shared" si="29"/>
        <v>0</v>
      </c>
      <c r="G156" s="182">
        <f t="shared" si="30"/>
        <v>1</v>
      </c>
      <c r="H156" s="181">
        <f t="shared" si="31"/>
        <v>0</v>
      </c>
      <c r="I156" s="182">
        <f t="shared" si="32"/>
        <v>0</v>
      </c>
      <c r="J156" s="181">
        <f t="shared" si="33"/>
        <v>0</v>
      </c>
      <c r="K156" s="182"/>
      <c r="L156" s="184">
        <f t="shared" si="35"/>
        <v>152</v>
      </c>
      <c r="M156" s="184">
        <f t="shared" si="34"/>
        <v>380</v>
      </c>
    </row>
    <row r="157" spans="1:13" ht="12.75" customHeight="1" x14ac:dyDescent="0.2">
      <c r="A157" s="186">
        <f t="shared" si="24"/>
        <v>417.5</v>
      </c>
      <c r="B157" s="181">
        <f t="shared" si="25"/>
        <v>2</v>
      </c>
      <c r="C157" s="182">
        <f t="shared" si="26"/>
        <v>0</v>
      </c>
      <c r="D157" s="181">
        <f t="shared" si="27"/>
        <v>0</v>
      </c>
      <c r="E157" s="182">
        <f t="shared" si="28"/>
        <v>4</v>
      </c>
      <c r="F157" s="181">
        <f t="shared" si="29"/>
        <v>0</v>
      </c>
      <c r="G157" s="182">
        <f t="shared" si="30"/>
        <v>1</v>
      </c>
      <c r="H157" s="181">
        <f t="shared" si="31"/>
        <v>0</v>
      </c>
      <c r="I157" s="182">
        <f t="shared" si="32"/>
        <v>0</v>
      </c>
      <c r="J157" s="181">
        <f t="shared" si="33"/>
        <v>1</v>
      </c>
      <c r="K157" s="182"/>
      <c r="L157" s="184">
        <f t="shared" si="35"/>
        <v>153</v>
      </c>
      <c r="M157" s="184">
        <f t="shared" si="34"/>
        <v>382.5</v>
      </c>
    </row>
    <row r="158" spans="1:13" ht="12.75" customHeight="1" x14ac:dyDescent="0.2">
      <c r="A158" s="186">
        <f t="shared" si="24"/>
        <v>420</v>
      </c>
      <c r="B158" s="181">
        <f t="shared" si="25"/>
        <v>2</v>
      </c>
      <c r="C158" s="182">
        <f t="shared" si="26"/>
        <v>0</v>
      </c>
      <c r="D158" s="181">
        <f t="shared" si="27"/>
        <v>0</v>
      </c>
      <c r="E158" s="182">
        <f t="shared" si="28"/>
        <v>4</v>
      </c>
      <c r="F158" s="181">
        <f t="shared" si="29"/>
        <v>0</v>
      </c>
      <c r="G158" s="182">
        <f t="shared" si="30"/>
        <v>1</v>
      </c>
      <c r="H158" s="181">
        <f t="shared" si="31"/>
        <v>0</v>
      </c>
      <c r="I158" s="182">
        <f t="shared" si="32"/>
        <v>1</v>
      </c>
      <c r="J158" s="181">
        <f t="shared" si="33"/>
        <v>0</v>
      </c>
      <c r="K158" s="182"/>
      <c r="L158" s="184">
        <f t="shared" si="35"/>
        <v>154</v>
      </c>
      <c r="M158" s="184">
        <f t="shared" si="34"/>
        <v>385</v>
      </c>
    </row>
    <row r="159" spans="1:13" ht="12.75" customHeight="1" x14ac:dyDescent="0.2">
      <c r="A159" s="186">
        <f t="shared" si="24"/>
        <v>422.5</v>
      </c>
      <c r="B159" s="181">
        <f t="shared" si="25"/>
        <v>2</v>
      </c>
      <c r="C159" s="182">
        <f t="shared" si="26"/>
        <v>0</v>
      </c>
      <c r="D159" s="181">
        <f t="shared" si="27"/>
        <v>0</v>
      </c>
      <c r="E159" s="182">
        <f t="shared" si="28"/>
        <v>4</v>
      </c>
      <c r="F159" s="181">
        <f t="shared" si="29"/>
        <v>0</v>
      </c>
      <c r="G159" s="182">
        <f t="shared" si="30"/>
        <v>1</v>
      </c>
      <c r="H159" s="181">
        <f t="shared" si="31"/>
        <v>0</v>
      </c>
      <c r="I159" s="182">
        <f t="shared" si="32"/>
        <v>1</v>
      </c>
      <c r="J159" s="181">
        <f t="shared" si="33"/>
        <v>1</v>
      </c>
      <c r="K159" s="182"/>
      <c r="L159" s="184">
        <f t="shared" si="35"/>
        <v>155</v>
      </c>
      <c r="M159" s="184">
        <f t="shared" si="34"/>
        <v>387.5</v>
      </c>
    </row>
    <row r="160" spans="1:13" ht="12.75" customHeight="1" x14ac:dyDescent="0.2">
      <c r="A160" s="186">
        <f t="shared" si="24"/>
        <v>425</v>
      </c>
      <c r="B160" s="181">
        <f t="shared" si="25"/>
        <v>2</v>
      </c>
      <c r="C160" s="182">
        <f t="shared" si="26"/>
        <v>0</v>
      </c>
      <c r="D160" s="181">
        <f t="shared" si="27"/>
        <v>0</v>
      </c>
      <c r="E160" s="182">
        <f t="shared" si="28"/>
        <v>4</v>
      </c>
      <c r="F160" s="181">
        <f t="shared" si="29"/>
        <v>1</v>
      </c>
      <c r="G160" s="182">
        <f t="shared" si="30"/>
        <v>0</v>
      </c>
      <c r="H160" s="181">
        <f t="shared" si="31"/>
        <v>0</v>
      </c>
      <c r="I160" s="182">
        <f t="shared" si="32"/>
        <v>0</v>
      </c>
      <c r="J160" s="181">
        <f t="shared" si="33"/>
        <v>0</v>
      </c>
      <c r="K160" s="182"/>
      <c r="L160" s="184">
        <f t="shared" si="35"/>
        <v>156</v>
      </c>
      <c r="M160" s="184">
        <f t="shared" si="34"/>
        <v>390</v>
      </c>
    </row>
    <row r="161" spans="1:13" ht="12.75" customHeight="1" x14ac:dyDescent="0.2">
      <c r="A161" s="186">
        <f t="shared" si="24"/>
        <v>427.5</v>
      </c>
      <c r="B161" s="181">
        <f t="shared" si="25"/>
        <v>2</v>
      </c>
      <c r="C161" s="182">
        <f t="shared" si="26"/>
        <v>0</v>
      </c>
      <c r="D161" s="181">
        <f t="shared" si="27"/>
        <v>0</v>
      </c>
      <c r="E161" s="182">
        <f t="shared" si="28"/>
        <v>4</v>
      </c>
      <c r="F161" s="181">
        <f t="shared" si="29"/>
        <v>1</v>
      </c>
      <c r="G161" s="182">
        <f t="shared" si="30"/>
        <v>0</v>
      </c>
      <c r="H161" s="181">
        <f t="shared" si="31"/>
        <v>0</v>
      </c>
      <c r="I161" s="182">
        <f t="shared" si="32"/>
        <v>0</v>
      </c>
      <c r="J161" s="181">
        <f t="shared" si="33"/>
        <v>1</v>
      </c>
      <c r="K161" s="182"/>
      <c r="L161" s="184">
        <f t="shared" si="35"/>
        <v>157</v>
      </c>
      <c r="M161" s="184">
        <f t="shared" si="34"/>
        <v>392.5</v>
      </c>
    </row>
    <row r="162" spans="1:13" ht="12.75" customHeight="1" x14ac:dyDescent="0.2">
      <c r="A162" s="186">
        <f t="shared" si="24"/>
        <v>430</v>
      </c>
      <c r="B162" s="181">
        <f t="shared" si="25"/>
        <v>2</v>
      </c>
      <c r="C162" s="182">
        <f t="shared" si="26"/>
        <v>0</v>
      </c>
      <c r="D162" s="181">
        <f t="shared" si="27"/>
        <v>0</v>
      </c>
      <c r="E162" s="182">
        <f t="shared" si="28"/>
        <v>4</v>
      </c>
      <c r="F162" s="181">
        <f t="shared" si="29"/>
        <v>1</v>
      </c>
      <c r="G162" s="182">
        <f t="shared" si="30"/>
        <v>0</v>
      </c>
      <c r="H162" s="181">
        <f t="shared" si="31"/>
        <v>0</v>
      </c>
      <c r="I162" s="182">
        <f t="shared" si="32"/>
        <v>1</v>
      </c>
      <c r="J162" s="181">
        <f t="shared" si="33"/>
        <v>0</v>
      </c>
      <c r="K162" s="182"/>
      <c r="L162" s="184">
        <f t="shared" si="35"/>
        <v>158</v>
      </c>
      <c r="M162" s="184">
        <f t="shared" si="34"/>
        <v>395</v>
      </c>
    </row>
    <row r="163" spans="1:13" ht="12.75" customHeight="1" x14ac:dyDescent="0.2">
      <c r="A163" s="186">
        <f t="shared" si="24"/>
        <v>432.5</v>
      </c>
      <c r="B163" s="181">
        <f t="shared" si="25"/>
        <v>2</v>
      </c>
      <c r="C163" s="182">
        <f t="shared" si="26"/>
        <v>0</v>
      </c>
      <c r="D163" s="181">
        <f t="shared" si="27"/>
        <v>0</v>
      </c>
      <c r="E163" s="182">
        <f t="shared" si="28"/>
        <v>4</v>
      </c>
      <c r="F163" s="181">
        <f t="shared" si="29"/>
        <v>1</v>
      </c>
      <c r="G163" s="182">
        <f t="shared" si="30"/>
        <v>0</v>
      </c>
      <c r="H163" s="181">
        <f t="shared" si="31"/>
        <v>0</v>
      </c>
      <c r="I163" s="182">
        <f t="shared" si="32"/>
        <v>1</v>
      </c>
      <c r="J163" s="181">
        <f t="shared" si="33"/>
        <v>1</v>
      </c>
      <c r="K163" s="182"/>
      <c r="L163" s="184">
        <f t="shared" si="35"/>
        <v>159</v>
      </c>
      <c r="M163" s="184">
        <f t="shared" si="34"/>
        <v>397.5</v>
      </c>
    </row>
    <row r="164" spans="1:13" ht="12.75" customHeight="1" x14ac:dyDescent="0.2">
      <c r="A164" s="186">
        <f t="shared" si="24"/>
        <v>435</v>
      </c>
      <c r="B164" s="181">
        <f t="shared" si="25"/>
        <v>2</v>
      </c>
      <c r="C164" s="182">
        <f t="shared" si="26"/>
        <v>0</v>
      </c>
      <c r="D164" s="181">
        <f t="shared" si="27"/>
        <v>0</v>
      </c>
      <c r="E164" s="182">
        <f t="shared" si="28"/>
        <v>5</v>
      </c>
      <c r="F164" s="181">
        <f t="shared" si="29"/>
        <v>0</v>
      </c>
      <c r="G164" s="182">
        <f t="shared" si="30"/>
        <v>0</v>
      </c>
      <c r="H164" s="181">
        <f t="shared" si="31"/>
        <v>0</v>
      </c>
      <c r="I164" s="182">
        <f t="shared" si="32"/>
        <v>0</v>
      </c>
      <c r="J164" s="181">
        <f t="shared" si="33"/>
        <v>0</v>
      </c>
      <c r="K164" s="182"/>
      <c r="L164" s="184">
        <f t="shared" si="35"/>
        <v>160</v>
      </c>
      <c r="M164" s="184">
        <f t="shared" si="34"/>
        <v>400</v>
      </c>
    </row>
    <row r="165" spans="1:13" ht="12.75" customHeight="1" x14ac:dyDescent="0.2">
      <c r="A165" s="186">
        <f t="shared" si="24"/>
        <v>437.5</v>
      </c>
      <c r="B165" s="181">
        <f t="shared" si="25"/>
        <v>2</v>
      </c>
      <c r="C165" s="182">
        <f t="shared" si="26"/>
        <v>0</v>
      </c>
      <c r="D165" s="181">
        <f t="shared" si="27"/>
        <v>0</v>
      </c>
      <c r="E165" s="182">
        <f t="shared" si="28"/>
        <v>5</v>
      </c>
      <c r="F165" s="181">
        <f t="shared" si="29"/>
        <v>0</v>
      </c>
      <c r="G165" s="182">
        <f t="shared" si="30"/>
        <v>0</v>
      </c>
      <c r="H165" s="181">
        <f t="shared" si="31"/>
        <v>0</v>
      </c>
      <c r="I165" s="182">
        <f t="shared" si="32"/>
        <v>0</v>
      </c>
      <c r="J165" s="181">
        <f t="shared" si="33"/>
        <v>1</v>
      </c>
      <c r="K165" s="182"/>
      <c r="L165" s="184">
        <f t="shared" si="35"/>
        <v>161</v>
      </c>
      <c r="M165" s="184">
        <f t="shared" si="34"/>
        <v>402.5</v>
      </c>
    </row>
    <row r="166" spans="1:13" ht="12.75" customHeight="1" x14ac:dyDescent="0.2">
      <c r="A166" s="186">
        <f t="shared" si="24"/>
        <v>440</v>
      </c>
      <c r="B166" s="181">
        <f t="shared" si="25"/>
        <v>2</v>
      </c>
      <c r="C166" s="182">
        <f t="shared" si="26"/>
        <v>0</v>
      </c>
      <c r="D166" s="181">
        <f t="shared" si="27"/>
        <v>0</v>
      </c>
      <c r="E166" s="182">
        <f t="shared" si="28"/>
        <v>5</v>
      </c>
      <c r="F166" s="181">
        <f t="shared" si="29"/>
        <v>0</v>
      </c>
      <c r="G166" s="182">
        <f t="shared" si="30"/>
        <v>0</v>
      </c>
      <c r="H166" s="181">
        <f t="shared" si="31"/>
        <v>0</v>
      </c>
      <c r="I166" s="182">
        <f t="shared" si="32"/>
        <v>1</v>
      </c>
      <c r="J166" s="181">
        <f t="shared" si="33"/>
        <v>0</v>
      </c>
      <c r="K166" s="182"/>
      <c r="L166" s="184">
        <f t="shared" si="35"/>
        <v>162</v>
      </c>
      <c r="M166" s="184">
        <f t="shared" si="34"/>
        <v>405</v>
      </c>
    </row>
    <row r="167" spans="1:13" ht="12.75" customHeight="1" x14ac:dyDescent="0.2">
      <c r="A167" s="186">
        <f t="shared" si="24"/>
        <v>442.5</v>
      </c>
      <c r="B167" s="181">
        <f t="shared" si="25"/>
        <v>2</v>
      </c>
      <c r="C167" s="182">
        <f t="shared" si="26"/>
        <v>0</v>
      </c>
      <c r="D167" s="181">
        <f t="shared" si="27"/>
        <v>0</v>
      </c>
      <c r="E167" s="182">
        <f t="shared" si="28"/>
        <v>5</v>
      </c>
      <c r="F167" s="181">
        <f t="shared" si="29"/>
        <v>0</v>
      </c>
      <c r="G167" s="182">
        <f t="shared" si="30"/>
        <v>0</v>
      </c>
      <c r="H167" s="181">
        <f t="shared" si="31"/>
        <v>0</v>
      </c>
      <c r="I167" s="182">
        <f t="shared" si="32"/>
        <v>1</v>
      </c>
      <c r="J167" s="181">
        <f t="shared" si="33"/>
        <v>1</v>
      </c>
      <c r="K167" s="182"/>
      <c r="L167" s="184">
        <f t="shared" si="35"/>
        <v>163</v>
      </c>
      <c r="M167" s="184">
        <f t="shared" si="34"/>
        <v>407.5</v>
      </c>
    </row>
    <row r="168" spans="1:13" ht="12.75" customHeight="1" x14ac:dyDescent="0.2">
      <c r="A168" s="186">
        <f t="shared" si="24"/>
        <v>445</v>
      </c>
      <c r="B168" s="181">
        <f t="shared" si="25"/>
        <v>2</v>
      </c>
      <c r="C168" s="182">
        <f t="shared" si="26"/>
        <v>0</v>
      </c>
      <c r="D168" s="181">
        <f t="shared" si="27"/>
        <v>0</v>
      </c>
      <c r="E168" s="182">
        <f t="shared" si="28"/>
        <v>5</v>
      </c>
      <c r="F168" s="181">
        <f t="shared" si="29"/>
        <v>0</v>
      </c>
      <c r="G168" s="182">
        <f t="shared" si="30"/>
        <v>0</v>
      </c>
      <c r="H168" s="181">
        <f t="shared" si="31"/>
        <v>1</v>
      </c>
      <c r="I168" s="182">
        <f t="shared" si="32"/>
        <v>0</v>
      </c>
      <c r="J168" s="181">
        <f t="shared" si="33"/>
        <v>0</v>
      </c>
      <c r="K168" s="182"/>
      <c r="L168" s="184">
        <f t="shared" si="35"/>
        <v>164</v>
      </c>
      <c r="M168" s="184">
        <f t="shared" si="34"/>
        <v>410</v>
      </c>
    </row>
    <row r="169" spans="1:13" ht="12.75" customHeight="1" x14ac:dyDescent="0.2">
      <c r="A169" s="186">
        <f t="shared" si="24"/>
        <v>447.5</v>
      </c>
      <c r="B169" s="181">
        <f t="shared" si="25"/>
        <v>2</v>
      </c>
      <c r="C169" s="182">
        <f t="shared" si="26"/>
        <v>0</v>
      </c>
      <c r="D169" s="181">
        <f t="shared" si="27"/>
        <v>0</v>
      </c>
      <c r="E169" s="182">
        <f t="shared" si="28"/>
        <v>5</v>
      </c>
      <c r="F169" s="181">
        <f t="shared" si="29"/>
        <v>0</v>
      </c>
      <c r="G169" s="182">
        <f t="shared" si="30"/>
        <v>0</v>
      </c>
      <c r="H169" s="181">
        <f t="shared" si="31"/>
        <v>1</v>
      </c>
      <c r="I169" s="182">
        <f t="shared" si="32"/>
        <v>0</v>
      </c>
      <c r="J169" s="181">
        <f t="shared" si="33"/>
        <v>1</v>
      </c>
      <c r="K169" s="182"/>
      <c r="L169" s="184">
        <f t="shared" si="35"/>
        <v>165</v>
      </c>
      <c r="M169" s="184">
        <f t="shared" si="34"/>
        <v>412.5</v>
      </c>
    </row>
    <row r="170" spans="1:13" ht="12.75" customHeight="1" x14ac:dyDescent="0.2">
      <c r="A170" s="186">
        <f t="shared" si="24"/>
        <v>450</v>
      </c>
      <c r="B170" s="181">
        <f t="shared" si="25"/>
        <v>2</v>
      </c>
      <c r="C170" s="182">
        <f t="shared" si="26"/>
        <v>0</v>
      </c>
      <c r="D170" s="181">
        <f t="shared" si="27"/>
        <v>0</v>
      </c>
      <c r="E170" s="182">
        <f t="shared" si="28"/>
        <v>5</v>
      </c>
      <c r="F170" s="181">
        <f t="shared" si="29"/>
        <v>0</v>
      </c>
      <c r="G170" s="182">
        <f t="shared" si="30"/>
        <v>0</v>
      </c>
      <c r="H170" s="181">
        <f t="shared" si="31"/>
        <v>1</v>
      </c>
      <c r="I170" s="182">
        <f t="shared" si="32"/>
        <v>1</v>
      </c>
      <c r="J170" s="181">
        <f t="shared" si="33"/>
        <v>0</v>
      </c>
      <c r="K170" s="182"/>
      <c r="L170" s="184">
        <f t="shared" si="35"/>
        <v>166</v>
      </c>
      <c r="M170" s="184">
        <f t="shared" si="34"/>
        <v>415</v>
      </c>
    </row>
    <row r="171" spans="1:13" ht="12.75" customHeight="1" x14ac:dyDescent="0.2">
      <c r="A171" s="186">
        <f t="shared" si="24"/>
        <v>452.5</v>
      </c>
      <c r="B171" s="181">
        <f t="shared" si="25"/>
        <v>2</v>
      </c>
      <c r="C171" s="182">
        <f t="shared" si="26"/>
        <v>0</v>
      </c>
      <c r="D171" s="181">
        <f t="shared" si="27"/>
        <v>0</v>
      </c>
      <c r="E171" s="182">
        <f t="shared" si="28"/>
        <v>5</v>
      </c>
      <c r="F171" s="181">
        <f t="shared" si="29"/>
        <v>0</v>
      </c>
      <c r="G171" s="182">
        <f t="shared" si="30"/>
        <v>0</v>
      </c>
      <c r="H171" s="181">
        <f t="shared" si="31"/>
        <v>1</v>
      </c>
      <c r="I171" s="182">
        <f t="shared" si="32"/>
        <v>1</v>
      </c>
      <c r="J171" s="181">
        <f t="shared" si="33"/>
        <v>1</v>
      </c>
      <c r="K171" s="182"/>
      <c r="L171" s="184">
        <f t="shared" si="35"/>
        <v>167</v>
      </c>
      <c r="M171" s="184">
        <f t="shared" si="34"/>
        <v>417.5</v>
      </c>
    </row>
    <row r="172" spans="1:13" ht="12.75" customHeight="1" x14ac:dyDescent="0.2">
      <c r="A172" s="186">
        <f t="shared" si="24"/>
        <v>455</v>
      </c>
      <c r="B172" s="181">
        <f t="shared" si="25"/>
        <v>2</v>
      </c>
      <c r="C172" s="182">
        <f t="shared" si="26"/>
        <v>0</v>
      </c>
      <c r="D172" s="181">
        <f t="shared" si="27"/>
        <v>0</v>
      </c>
      <c r="E172" s="182">
        <f t="shared" si="28"/>
        <v>5</v>
      </c>
      <c r="F172" s="181">
        <f t="shared" si="29"/>
        <v>0</v>
      </c>
      <c r="G172" s="182">
        <f t="shared" si="30"/>
        <v>1</v>
      </c>
      <c r="H172" s="181">
        <f t="shared" si="31"/>
        <v>0</v>
      </c>
      <c r="I172" s="182">
        <f t="shared" si="32"/>
        <v>0</v>
      </c>
      <c r="J172" s="181">
        <f t="shared" si="33"/>
        <v>0</v>
      </c>
      <c r="K172" s="182"/>
      <c r="L172" s="184">
        <f t="shared" si="35"/>
        <v>168</v>
      </c>
      <c r="M172" s="184">
        <f t="shared" si="34"/>
        <v>420</v>
      </c>
    </row>
    <row r="173" spans="1:13" ht="12.75" customHeight="1" x14ac:dyDescent="0.2">
      <c r="A173" s="186">
        <f t="shared" si="24"/>
        <v>457.5</v>
      </c>
      <c r="B173" s="181">
        <f t="shared" si="25"/>
        <v>2</v>
      </c>
      <c r="C173" s="182">
        <f t="shared" si="26"/>
        <v>0</v>
      </c>
      <c r="D173" s="181">
        <f t="shared" si="27"/>
        <v>0</v>
      </c>
      <c r="E173" s="182">
        <f t="shared" si="28"/>
        <v>5</v>
      </c>
      <c r="F173" s="181">
        <f t="shared" si="29"/>
        <v>0</v>
      </c>
      <c r="G173" s="182">
        <f t="shared" si="30"/>
        <v>1</v>
      </c>
      <c r="H173" s="181">
        <f t="shared" si="31"/>
        <v>0</v>
      </c>
      <c r="I173" s="182">
        <f t="shared" si="32"/>
        <v>0</v>
      </c>
      <c r="J173" s="181">
        <f t="shared" si="33"/>
        <v>1</v>
      </c>
      <c r="K173" s="182"/>
      <c r="L173" s="184">
        <f t="shared" si="35"/>
        <v>169</v>
      </c>
      <c r="M173" s="184">
        <f t="shared" si="34"/>
        <v>422.5</v>
      </c>
    </row>
    <row r="174" spans="1:13" ht="12.75" customHeight="1" x14ac:dyDescent="0.2">
      <c r="A174" s="186">
        <f t="shared" si="24"/>
        <v>460</v>
      </c>
      <c r="B174" s="181">
        <f t="shared" si="25"/>
        <v>2</v>
      </c>
      <c r="C174" s="182">
        <f t="shared" si="26"/>
        <v>0</v>
      </c>
      <c r="D174" s="181">
        <f t="shared" si="27"/>
        <v>0</v>
      </c>
      <c r="E174" s="182">
        <f t="shared" si="28"/>
        <v>5</v>
      </c>
      <c r="F174" s="181">
        <f t="shared" si="29"/>
        <v>0</v>
      </c>
      <c r="G174" s="182">
        <f t="shared" si="30"/>
        <v>1</v>
      </c>
      <c r="H174" s="181">
        <f t="shared" si="31"/>
        <v>0</v>
      </c>
      <c r="I174" s="182">
        <f t="shared" si="32"/>
        <v>1</v>
      </c>
      <c r="J174" s="181">
        <f t="shared" si="33"/>
        <v>0</v>
      </c>
      <c r="K174" s="182"/>
      <c r="L174" s="184">
        <f t="shared" si="35"/>
        <v>170</v>
      </c>
      <c r="M174" s="184">
        <f t="shared" si="34"/>
        <v>425</v>
      </c>
    </row>
    <row r="175" spans="1:13" ht="12.75" customHeight="1" x14ac:dyDescent="0.2">
      <c r="A175" s="186">
        <f t="shared" si="24"/>
        <v>462.5</v>
      </c>
      <c r="B175" s="181">
        <f t="shared" si="25"/>
        <v>2</v>
      </c>
      <c r="C175" s="182">
        <f t="shared" si="26"/>
        <v>0</v>
      </c>
      <c r="D175" s="181">
        <f t="shared" si="27"/>
        <v>0</v>
      </c>
      <c r="E175" s="182">
        <f t="shared" si="28"/>
        <v>5</v>
      </c>
      <c r="F175" s="181">
        <f t="shared" si="29"/>
        <v>0</v>
      </c>
      <c r="G175" s="182">
        <f t="shared" si="30"/>
        <v>1</v>
      </c>
      <c r="H175" s="181">
        <f t="shared" si="31"/>
        <v>0</v>
      </c>
      <c r="I175" s="182">
        <f t="shared" si="32"/>
        <v>1</v>
      </c>
      <c r="J175" s="181">
        <f t="shared" si="33"/>
        <v>1</v>
      </c>
      <c r="K175" s="182"/>
      <c r="L175" s="184">
        <f t="shared" si="35"/>
        <v>171</v>
      </c>
      <c r="M175" s="184">
        <f t="shared" si="34"/>
        <v>427.5</v>
      </c>
    </row>
    <row r="176" spans="1:13" ht="12.75" customHeight="1" x14ac:dyDescent="0.2">
      <c r="A176" s="186">
        <f t="shared" si="24"/>
        <v>465</v>
      </c>
      <c r="B176" s="181">
        <f t="shared" si="25"/>
        <v>2</v>
      </c>
      <c r="C176" s="182">
        <f t="shared" si="26"/>
        <v>0</v>
      </c>
      <c r="D176" s="181">
        <f t="shared" si="27"/>
        <v>0</v>
      </c>
      <c r="E176" s="182">
        <f t="shared" si="28"/>
        <v>5</v>
      </c>
      <c r="F176" s="181">
        <f t="shared" si="29"/>
        <v>1</v>
      </c>
      <c r="G176" s="182">
        <f t="shared" si="30"/>
        <v>0</v>
      </c>
      <c r="H176" s="181">
        <f t="shared" si="31"/>
        <v>0</v>
      </c>
      <c r="I176" s="182">
        <f t="shared" si="32"/>
        <v>0</v>
      </c>
      <c r="J176" s="181">
        <f t="shared" si="33"/>
        <v>0</v>
      </c>
      <c r="K176" s="182"/>
      <c r="L176" s="184">
        <f t="shared" si="35"/>
        <v>172</v>
      </c>
      <c r="M176" s="184">
        <f t="shared" si="34"/>
        <v>430</v>
      </c>
    </row>
    <row r="177" spans="1:13" ht="12.75" customHeight="1" x14ac:dyDescent="0.2">
      <c r="A177" s="186">
        <f t="shared" si="24"/>
        <v>467.5</v>
      </c>
      <c r="B177" s="181">
        <f t="shared" si="25"/>
        <v>2</v>
      </c>
      <c r="C177" s="182">
        <f t="shared" si="26"/>
        <v>0</v>
      </c>
      <c r="D177" s="181">
        <f t="shared" si="27"/>
        <v>0</v>
      </c>
      <c r="E177" s="182">
        <f t="shared" si="28"/>
        <v>5</v>
      </c>
      <c r="F177" s="181">
        <f t="shared" si="29"/>
        <v>1</v>
      </c>
      <c r="G177" s="182">
        <f t="shared" si="30"/>
        <v>0</v>
      </c>
      <c r="H177" s="181">
        <f t="shared" si="31"/>
        <v>0</v>
      </c>
      <c r="I177" s="182">
        <f t="shared" si="32"/>
        <v>0</v>
      </c>
      <c r="J177" s="181">
        <f t="shared" si="33"/>
        <v>1</v>
      </c>
      <c r="K177" s="182"/>
      <c r="L177" s="184">
        <f t="shared" si="35"/>
        <v>173</v>
      </c>
      <c r="M177" s="184">
        <f t="shared" si="34"/>
        <v>432.5</v>
      </c>
    </row>
    <row r="178" spans="1:13" ht="12.75" customHeight="1" x14ac:dyDescent="0.2">
      <c r="A178" s="186">
        <f t="shared" si="24"/>
        <v>470</v>
      </c>
      <c r="B178" s="181">
        <f t="shared" si="25"/>
        <v>2</v>
      </c>
      <c r="C178" s="182">
        <f t="shared" si="26"/>
        <v>0</v>
      </c>
      <c r="D178" s="181">
        <f t="shared" si="27"/>
        <v>0</v>
      </c>
      <c r="E178" s="182">
        <f t="shared" si="28"/>
        <v>5</v>
      </c>
      <c r="F178" s="181">
        <f t="shared" si="29"/>
        <v>1</v>
      </c>
      <c r="G178" s="182">
        <f t="shared" si="30"/>
        <v>0</v>
      </c>
      <c r="H178" s="181">
        <f t="shared" si="31"/>
        <v>0</v>
      </c>
      <c r="I178" s="182">
        <f t="shared" si="32"/>
        <v>1</v>
      </c>
      <c r="J178" s="181">
        <f t="shared" si="33"/>
        <v>0</v>
      </c>
      <c r="K178" s="182"/>
      <c r="L178" s="184">
        <f t="shared" si="35"/>
        <v>174</v>
      </c>
      <c r="M178" s="184">
        <f t="shared" si="34"/>
        <v>435</v>
      </c>
    </row>
    <row r="179" spans="1:13" ht="12.75" customHeight="1" x14ac:dyDescent="0.2">
      <c r="A179" s="186">
        <f t="shared" si="24"/>
        <v>472.5</v>
      </c>
      <c r="B179" s="181">
        <f t="shared" si="25"/>
        <v>2</v>
      </c>
      <c r="C179" s="182">
        <f t="shared" si="26"/>
        <v>0</v>
      </c>
      <c r="D179" s="181">
        <f t="shared" si="27"/>
        <v>0</v>
      </c>
      <c r="E179" s="182">
        <f t="shared" si="28"/>
        <v>5</v>
      </c>
      <c r="F179" s="181">
        <f t="shared" si="29"/>
        <v>1</v>
      </c>
      <c r="G179" s="182">
        <f t="shared" si="30"/>
        <v>0</v>
      </c>
      <c r="H179" s="181">
        <f t="shared" si="31"/>
        <v>0</v>
      </c>
      <c r="I179" s="182">
        <f t="shared" si="32"/>
        <v>1</v>
      </c>
      <c r="J179" s="181">
        <f t="shared" si="33"/>
        <v>1</v>
      </c>
      <c r="K179" s="182"/>
      <c r="L179" s="184">
        <f t="shared" si="35"/>
        <v>175</v>
      </c>
      <c r="M179" s="184">
        <f t="shared" si="34"/>
        <v>437.5</v>
      </c>
    </row>
    <row r="180" spans="1:13" ht="12.75" customHeight="1" x14ac:dyDescent="0.2">
      <c r="A180" s="186">
        <f t="shared" si="24"/>
        <v>475</v>
      </c>
      <c r="B180" s="181">
        <f t="shared" si="25"/>
        <v>2</v>
      </c>
      <c r="C180" s="182">
        <f t="shared" si="26"/>
        <v>0</v>
      </c>
      <c r="D180" s="181">
        <f t="shared" si="27"/>
        <v>0</v>
      </c>
      <c r="E180" s="182">
        <f t="shared" si="28"/>
        <v>6</v>
      </c>
      <c r="F180" s="181">
        <f t="shared" si="29"/>
        <v>0</v>
      </c>
      <c r="G180" s="182">
        <f t="shared" si="30"/>
        <v>0</v>
      </c>
      <c r="H180" s="181">
        <f t="shared" si="31"/>
        <v>0</v>
      </c>
      <c r="I180" s="182">
        <f t="shared" si="32"/>
        <v>0</v>
      </c>
      <c r="J180" s="181">
        <f t="shared" si="33"/>
        <v>0</v>
      </c>
      <c r="K180" s="182"/>
      <c r="L180" s="184">
        <f t="shared" si="35"/>
        <v>176</v>
      </c>
      <c r="M180" s="184">
        <f t="shared" si="34"/>
        <v>440</v>
      </c>
    </row>
    <row r="181" spans="1:13" ht="12.75" customHeight="1" x14ac:dyDescent="0.2">
      <c r="A181" s="186">
        <f t="shared" si="24"/>
        <v>477.5</v>
      </c>
      <c r="B181" s="181">
        <f t="shared" si="25"/>
        <v>2</v>
      </c>
      <c r="C181" s="182">
        <f t="shared" si="26"/>
        <v>0</v>
      </c>
      <c r="D181" s="181">
        <f t="shared" si="27"/>
        <v>0</v>
      </c>
      <c r="E181" s="182">
        <f t="shared" si="28"/>
        <v>6</v>
      </c>
      <c r="F181" s="181">
        <f t="shared" si="29"/>
        <v>0</v>
      </c>
      <c r="G181" s="182">
        <f t="shared" si="30"/>
        <v>0</v>
      </c>
      <c r="H181" s="181">
        <f t="shared" si="31"/>
        <v>0</v>
      </c>
      <c r="I181" s="182">
        <f t="shared" si="32"/>
        <v>0</v>
      </c>
      <c r="J181" s="181">
        <f t="shared" si="33"/>
        <v>1</v>
      </c>
      <c r="K181" s="182"/>
      <c r="L181" s="184">
        <f t="shared" si="35"/>
        <v>177</v>
      </c>
      <c r="M181" s="184">
        <f t="shared" si="34"/>
        <v>442.5</v>
      </c>
    </row>
    <row r="182" spans="1:13" ht="12.75" customHeight="1" x14ac:dyDescent="0.2">
      <c r="A182" s="186">
        <f t="shared" si="24"/>
        <v>480</v>
      </c>
      <c r="B182" s="181">
        <f t="shared" si="25"/>
        <v>2</v>
      </c>
      <c r="C182" s="182">
        <f t="shared" si="26"/>
        <v>0</v>
      </c>
      <c r="D182" s="181">
        <f t="shared" si="27"/>
        <v>0</v>
      </c>
      <c r="E182" s="182">
        <f t="shared" si="28"/>
        <v>6</v>
      </c>
      <c r="F182" s="181">
        <f t="shared" si="29"/>
        <v>0</v>
      </c>
      <c r="G182" s="182">
        <f t="shared" si="30"/>
        <v>0</v>
      </c>
      <c r="H182" s="181">
        <f t="shared" si="31"/>
        <v>0</v>
      </c>
      <c r="I182" s="182">
        <f t="shared" si="32"/>
        <v>1</v>
      </c>
      <c r="J182" s="181">
        <f t="shared" si="33"/>
        <v>0</v>
      </c>
      <c r="K182" s="182"/>
      <c r="L182" s="184">
        <f t="shared" si="35"/>
        <v>178</v>
      </c>
      <c r="M182" s="184">
        <f t="shared" si="34"/>
        <v>445</v>
      </c>
    </row>
    <row r="183" spans="1:13" ht="12.75" customHeight="1" x14ac:dyDescent="0.2">
      <c r="A183" s="186">
        <f t="shared" si="24"/>
        <v>482.5</v>
      </c>
      <c r="B183" s="181">
        <f t="shared" si="25"/>
        <v>2</v>
      </c>
      <c r="C183" s="182">
        <f t="shared" si="26"/>
        <v>0</v>
      </c>
      <c r="D183" s="181">
        <f t="shared" si="27"/>
        <v>0</v>
      </c>
      <c r="E183" s="182">
        <f t="shared" si="28"/>
        <v>6</v>
      </c>
      <c r="F183" s="181">
        <f t="shared" si="29"/>
        <v>0</v>
      </c>
      <c r="G183" s="182">
        <f t="shared" si="30"/>
        <v>0</v>
      </c>
      <c r="H183" s="181">
        <f t="shared" si="31"/>
        <v>0</v>
      </c>
      <c r="I183" s="182">
        <f t="shared" si="32"/>
        <v>1</v>
      </c>
      <c r="J183" s="181">
        <f t="shared" si="33"/>
        <v>1</v>
      </c>
      <c r="K183" s="182"/>
      <c r="L183" s="184">
        <f t="shared" si="35"/>
        <v>179</v>
      </c>
      <c r="M183" s="184">
        <f t="shared" si="34"/>
        <v>447.5</v>
      </c>
    </row>
    <row r="184" spans="1:13" ht="12.75" customHeight="1" x14ac:dyDescent="0.2">
      <c r="A184" s="186">
        <f t="shared" si="24"/>
        <v>485</v>
      </c>
      <c r="B184" s="181">
        <f t="shared" si="25"/>
        <v>2</v>
      </c>
      <c r="C184" s="182">
        <f t="shared" si="26"/>
        <v>0</v>
      </c>
      <c r="D184" s="181">
        <f t="shared" si="27"/>
        <v>0</v>
      </c>
      <c r="E184" s="182">
        <f t="shared" si="28"/>
        <v>6</v>
      </c>
      <c r="F184" s="181">
        <f t="shared" si="29"/>
        <v>0</v>
      </c>
      <c r="G184" s="182">
        <f t="shared" si="30"/>
        <v>0</v>
      </c>
      <c r="H184" s="181">
        <f t="shared" si="31"/>
        <v>1</v>
      </c>
      <c r="I184" s="182">
        <f t="shared" si="32"/>
        <v>0</v>
      </c>
      <c r="J184" s="181">
        <f t="shared" si="33"/>
        <v>0</v>
      </c>
      <c r="K184" s="182"/>
      <c r="L184" s="184">
        <f t="shared" si="35"/>
        <v>180</v>
      </c>
      <c r="M184" s="184">
        <f t="shared" si="34"/>
        <v>450</v>
      </c>
    </row>
    <row r="185" spans="1:13" ht="12.75" customHeight="1" x14ac:dyDescent="0.2">
      <c r="A185" s="186">
        <f t="shared" si="24"/>
        <v>487.5</v>
      </c>
      <c r="B185" s="181">
        <f t="shared" si="25"/>
        <v>2</v>
      </c>
      <c r="C185" s="182">
        <f t="shared" si="26"/>
        <v>0</v>
      </c>
      <c r="D185" s="181">
        <f t="shared" si="27"/>
        <v>0</v>
      </c>
      <c r="E185" s="182">
        <f t="shared" si="28"/>
        <v>6</v>
      </c>
      <c r="F185" s="181">
        <f t="shared" si="29"/>
        <v>0</v>
      </c>
      <c r="G185" s="182">
        <f t="shared" si="30"/>
        <v>0</v>
      </c>
      <c r="H185" s="181">
        <f t="shared" si="31"/>
        <v>1</v>
      </c>
      <c r="I185" s="182">
        <f t="shared" si="32"/>
        <v>0</v>
      </c>
      <c r="J185" s="181">
        <f t="shared" si="33"/>
        <v>1</v>
      </c>
      <c r="K185" s="182"/>
      <c r="L185" s="184">
        <f t="shared" si="35"/>
        <v>181</v>
      </c>
      <c r="M185" s="184">
        <f t="shared" si="34"/>
        <v>452.5</v>
      </c>
    </row>
    <row r="186" spans="1:13" ht="12.75" customHeight="1" x14ac:dyDescent="0.2">
      <c r="A186" s="186">
        <f t="shared" si="24"/>
        <v>490</v>
      </c>
      <c r="B186" s="181">
        <f t="shared" si="25"/>
        <v>2</v>
      </c>
      <c r="C186" s="182">
        <f t="shared" si="26"/>
        <v>0</v>
      </c>
      <c r="D186" s="181">
        <f t="shared" si="27"/>
        <v>0</v>
      </c>
      <c r="E186" s="182">
        <f t="shared" si="28"/>
        <v>6</v>
      </c>
      <c r="F186" s="181">
        <f t="shared" si="29"/>
        <v>0</v>
      </c>
      <c r="G186" s="182">
        <f t="shared" si="30"/>
        <v>0</v>
      </c>
      <c r="H186" s="181">
        <f t="shared" si="31"/>
        <v>1</v>
      </c>
      <c r="I186" s="182">
        <f t="shared" si="32"/>
        <v>1</v>
      </c>
      <c r="J186" s="181">
        <f t="shared" si="33"/>
        <v>0</v>
      </c>
      <c r="K186" s="182"/>
      <c r="L186" s="184">
        <f t="shared" si="35"/>
        <v>182</v>
      </c>
      <c r="M186" s="184">
        <f t="shared" si="34"/>
        <v>455</v>
      </c>
    </row>
    <row r="187" spans="1:13" ht="12.75" customHeight="1" x14ac:dyDescent="0.2">
      <c r="A187" s="186">
        <f t="shared" si="24"/>
        <v>492.5</v>
      </c>
      <c r="B187" s="181">
        <f t="shared" si="25"/>
        <v>2</v>
      </c>
      <c r="C187" s="182">
        <f t="shared" si="26"/>
        <v>0</v>
      </c>
      <c r="D187" s="181">
        <f t="shared" si="27"/>
        <v>0</v>
      </c>
      <c r="E187" s="182">
        <f t="shared" si="28"/>
        <v>6</v>
      </c>
      <c r="F187" s="181">
        <f t="shared" si="29"/>
        <v>0</v>
      </c>
      <c r="G187" s="182">
        <f t="shared" si="30"/>
        <v>0</v>
      </c>
      <c r="H187" s="181">
        <f t="shared" si="31"/>
        <v>1</v>
      </c>
      <c r="I187" s="182">
        <f t="shared" si="32"/>
        <v>1</v>
      </c>
      <c r="J187" s="181">
        <f t="shared" si="33"/>
        <v>1</v>
      </c>
      <c r="K187" s="182"/>
      <c r="L187" s="184">
        <f t="shared" si="35"/>
        <v>183</v>
      </c>
      <c r="M187" s="184">
        <f t="shared" si="34"/>
        <v>457.5</v>
      </c>
    </row>
    <row r="188" spans="1:13" ht="12.75" customHeight="1" x14ac:dyDescent="0.2">
      <c r="A188" s="186">
        <f t="shared" si="24"/>
        <v>495</v>
      </c>
      <c r="B188" s="181">
        <f t="shared" si="25"/>
        <v>2</v>
      </c>
      <c r="C188" s="182">
        <f t="shared" si="26"/>
        <v>0</v>
      </c>
      <c r="D188" s="181">
        <f t="shared" si="27"/>
        <v>0</v>
      </c>
      <c r="E188" s="182">
        <f t="shared" si="28"/>
        <v>6</v>
      </c>
      <c r="F188" s="181">
        <f t="shared" si="29"/>
        <v>0</v>
      </c>
      <c r="G188" s="182">
        <f t="shared" si="30"/>
        <v>1</v>
      </c>
      <c r="H188" s="181">
        <f t="shared" si="31"/>
        <v>0</v>
      </c>
      <c r="I188" s="182">
        <f t="shared" si="32"/>
        <v>0</v>
      </c>
      <c r="J188" s="181">
        <f t="shared" si="33"/>
        <v>0</v>
      </c>
      <c r="K188" s="182"/>
      <c r="L188" s="184">
        <f t="shared" si="35"/>
        <v>184</v>
      </c>
      <c r="M188" s="184">
        <f t="shared" si="34"/>
        <v>460</v>
      </c>
    </row>
    <row r="189" spans="1:13" ht="12.75" customHeight="1" x14ac:dyDescent="0.2">
      <c r="A189" s="186">
        <f t="shared" si="24"/>
        <v>497.5</v>
      </c>
      <c r="B189" s="181">
        <f t="shared" si="25"/>
        <v>2</v>
      </c>
      <c r="C189" s="182">
        <f t="shared" si="26"/>
        <v>0</v>
      </c>
      <c r="D189" s="181">
        <f t="shared" si="27"/>
        <v>0</v>
      </c>
      <c r="E189" s="182">
        <f t="shared" si="28"/>
        <v>6</v>
      </c>
      <c r="F189" s="181">
        <f t="shared" si="29"/>
        <v>0</v>
      </c>
      <c r="G189" s="182">
        <f t="shared" si="30"/>
        <v>1</v>
      </c>
      <c r="H189" s="181">
        <f t="shared" si="31"/>
        <v>0</v>
      </c>
      <c r="I189" s="182">
        <f t="shared" si="32"/>
        <v>0</v>
      </c>
      <c r="J189" s="181">
        <f t="shared" si="33"/>
        <v>1</v>
      </c>
      <c r="K189" s="182"/>
      <c r="L189" s="184">
        <f t="shared" si="35"/>
        <v>185</v>
      </c>
      <c r="M189" s="184">
        <f t="shared" si="34"/>
        <v>462.5</v>
      </c>
    </row>
    <row r="190" spans="1:13" ht="12.75" customHeight="1" x14ac:dyDescent="0.2">
      <c r="A190" s="186">
        <f t="shared" si="24"/>
        <v>500</v>
      </c>
      <c r="B190" s="181">
        <f t="shared" si="25"/>
        <v>2</v>
      </c>
      <c r="C190" s="182">
        <f t="shared" si="26"/>
        <v>0</v>
      </c>
      <c r="D190" s="181">
        <f t="shared" si="27"/>
        <v>0</v>
      </c>
      <c r="E190" s="182">
        <f t="shared" si="28"/>
        <v>6</v>
      </c>
      <c r="F190" s="181">
        <f t="shared" si="29"/>
        <v>0</v>
      </c>
      <c r="G190" s="182">
        <f t="shared" si="30"/>
        <v>1</v>
      </c>
      <c r="H190" s="181">
        <f t="shared" si="31"/>
        <v>0</v>
      </c>
      <c r="I190" s="182">
        <f t="shared" si="32"/>
        <v>1</v>
      </c>
      <c r="J190" s="181">
        <f t="shared" si="33"/>
        <v>0</v>
      </c>
      <c r="K190" s="182"/>
      <c r="L190" s="184">
        <f t="shared" si="35"/>
        <v>186</v>
      </c>
      <c r="M190" s="184">
        <f t="shared" si="34"/>
        <v>465</v>
      </c>
    </row>
    <row r="191" spans="1:13" ht="12.75" customHeight="1" x14ac:dyDescent="0.2">
      <c r="A191" s="186">
        <f t="shared" si="24"/>
        <v>502.5</v>
      </c>
      <c r="B191" s="181">
        <f t="shared" si="25"/>
        <v>2</v>
      </c>
      <c r="C191" s="182">
        <f t="shared" si="26"/>
        <v>0</v>
      </c>
      <c r="D191" s="181">
        <f t="shared" si="27"/>
        <v>0</v>
      </c>
      <c r="E191" s="182">
        <f t="shared" si="28"/>
        <v>6</v>
      </c>
      <c r="F191" s="181">
        <f t="shared" si="29"/>
        <v>0</v>
      </c>
      <c r="G191" s="182">
        <f t="shared" si="30"/>
        <v>1</v>
      </c>
      <c r="H191" s="181">
        <f t="shared" si="31"/>
        <v>0</v>
      </c>
      <c r="I191" s="182">
        <f t="shared" si="32"/>
        <v>1</v>
      </c>
      <c r="J191" s="181">
        <f t="shared" si="33"/>
        <v>1</v>
      </c>
      <c r="K191" s="182"/>
      <c r="L191" s="184">
        <f t="shared" si="35"/>
        <v>187</v>
      </c>
      <c r="M191" s="184">
        <f t="shared" si="34"/>
        <v>467.5</v>
      </c>
    </row>
    <row r="192" spans="1:13" ht="12.75" customHeight="1" x14ac:dyDescent="0.2">
      <c r="A192" s="186">
        <f t="shared" si="24"/>
        <v>505</v>
      </c>
      <c r="B192" s="181">
        <f t="shared" si="25"/>
        <v>2</v>
      </c>
      <c r="C192" s="182">
        <f t="shared" si="26"/>
        <v>0</v>
      </c>
      <c r="D192" s="181">
        <f t="shared" si="27"/>
        <v>0</v>
      </c>
      <c r="E192" s="182">
        <f t="shared" si="28"/>
        <v>6</v>
      </c>
      <c r="F192" s="181">
        <f t="shared" si="29"/>
        <v>1</v>
      </c>
      <c r="G192" s="182">
        <f t="shared" si="30"/>
        <v>0</v>
      </c>
      <c r="H192" s="181">
        <f t="shared" si="31"/>
        <v>0</v>
      </c>
      <c r="I192" s="182">
        <f t="shared" si="32"/>
        <v>0</v>
      </c>
      <c r="J192" s="181">
        <f t="shared" si="33"/>
        <v>0</v>
      </c>
      <c r="K192" s="182"/>
      <c r="L192" s="184">
        <f t="shared" si="35"/>
        <v>188</v>
      </c>
      <c r="M192" s="184">
        <f t="shared" si="34"/>
        <v>470</v>
      </c>
    </row>
    <row r="193" spans="1:13" ht="12.75" customHeight="1" x14ac:dyDescent="0.2">
      <c r="A193" s="186">
        <f t="shared" si="24"/>
        <v>507.5</v>
      </c>
      <c r="B193" s="181">
        <f t="shared" si="25"/>
        <v>2</v>
      </c>
      <c r="C193" s="182">
        <f t="shared" si="26"/>
        <v>0</v>
      </c>
      <c r="D193" s="181">
        <f t="shared" si="27"/>
        <v>0</v>
      </c>
      <c r="E193" s="182">
        <f t="shared" si="28"/>
        <v>6</v>
      </c>
      <c r="F193" s="181">
        <f t="shared" si="29"/>
        <v>1</v>
      </c>
      <c r="G193" s="182">
        <f t="shared" si="30"/>
        <v>0</v>
      </c>
      <c r="H193" s="181">
        <f t="shared" si="31"/>
        <v>0</v>
      </c>
      <c r="I193" s="182">
        <f t="shared" si="32"/>
        <v>0</v>
      </c>
      <c r="J193" s="181">
        <f t="shared" si="33"/>
        <v>1</v>
      </c>
      <c r="K193" s="182"/>
      <c r="L193" s="184">
        <f t="shared" si="35"/>
        <v>189</v>
      </c>
      <c r="M193" s="184">
        <f t="shared" si="34"/>
        <v>472.5</v>
      </c>
    </row>
    <row r="194" spans="1:13" ht="12.75" customHeight="1" x14ac:dyDescent="0.2">
      <c r="A194" s="186">
        <f t="shared" si="24"/>
        <v>510</v>
      </c>
      <c r="B194" s="181">
        <f t="shared" si="25"/>
        <v>2</v>
      </c>
      <c r="C194" s="182">
        <f t="shared" si="26"/>
        <v>0</v>
      </c>
      <c r="D194" s="181">
        <f t="shared" si="27"/>
        <v>0</v>
      </c>
      <c r="E194" s="182">
        <f t="shared" si="28"/>
        <v>6</v>
      </c>
      <c r="F194" s="181">
        <f t="shared" si="29"/>
        <v>1</v>
      </c>
      <c r="G194" s="182">
        <f t="shared" si="30"/>
        <v>0</v>
      </c>
      <c r="H194" s="181">
        <f t="shared" si="31"/>
        <v>0</v>
      </c>
      <c r="I194" s="182">
        <f t="shared" si="32"/>
        <v>1</v>
      </c>
      <c r="J194" s="181">
        <f t="shared" si="33"/>
        <v>0</v>
      </c>
      <c r="K194" s="182"/>
      <c r="L194" s="184">
        <f t="shared" si="35"/>
        <v>190</v>
      </c>
      <c r="M194" s="184">
        <f t="shared" si="34"/>
        <v>475</v>
      </c>
    </row>
    <row r="195" spans="1:13" ht="12.75" customHeight="1" x14ac:dyDescent="0.2">
      <c r="A195" s="186">
        <f t="shared" si="24"/>
        <v>512.5</v>
      </c>
      <c r="B195" s="181">
        <f t="shared" si="25"/>
        <v>2</v>
      </c>
      <c r="C195" s="182">
        <f t="shared" si="26"/>
        <v>0</v>
      </c>
      <c r="D195" s="181">
        <f t="shared" si="27"/>
        <v>0</v>
      </c>
      <c r="E195" s="182">
        <f t="shared" si="28"/>
        <v>6</v>
      </c>
      <c r="F195" s="181">
        <f t="shared" si="29"/>
        <v>1</v>
      </c>
      <c r="G195" s="182">
        <f t="shared" si="30"/>
        <v>0</v>
      </c>
      <c r="H195" s="181">
        <f t="shared" si="31"/>
        <v>0</v>
      </c>
      <c r="I195" s="182">
        <f t="shared" si="32"/>
        <v>1</v>
      </c>
      <c r="J195" s="181">
        <f t="shared" si="33"/>
        <v>1</v>
      </c>
      <c r="K195" s="182"/>
      <c r="L195" s="184">
        <f t="shared" si="35"/>
        <v>191</v>
      </c>
      <c r="M195" s="184">
        <f t="shared" si="34"/>
        <v>477.5</v>
      </c>
    </row>
    <row r="196" spans="1:13" ht="12.75" customHeight="1" x14ac:dyDescent="0.2">
      <c r="A196" s="186">
        <f t="shared" si="24"/>
        <v>515</v>
      </c>
      <c r="B196" s="181">
        <f t="shared" si="25"/>
        <v>2</v>
      </c>
      <c r="C196" s="182">
        <f t="shared" si="26"/>
        <v>0</v>
      </c>
      <c r="D196" s="181">
        <f t="shared" si="27"/>
        <v>0</v>
      </c>
      <c r="E196" s="182">
        <f t="shared" si="28"/>
        <v>7</v>
      </c>
      <c r="F196" s="181">
        <f t="shared" si="29"/>
        <v>0</v>
      </c>
      <c r="G196" s="182">
        <f t="shared" si="30"/>
        <v>0</v>
      </c>
      <c r="H196" s="181">
        <f t="shared" si="31"/>
        <v>0</v>
      </c>
      <c r="I196" s="182">
        <f t="shared" si="32"/>
        <v>0</v>
      </c>
      <c r="J196" s="181">
        <f t="shared" si="33"/>
        <v>0</v>
      </c>
      <c r="K196" s="182"/>
      <c r="L196" s="184">
        <f t="shared" si="35"/>
        <v>192</v>
      </c>
      <c r="M196" s="184">
        <f t="shared" si="34"/>
        <v>480</v>
      </c>
    </row>
    <row r="197" spans="1:13" ht="12.75" customHeight="1" x14ac:dyDescent="0.2">
      <c r="A197" s="186">
        <f t="shared" ref="A197:A260" si="36">IF(M197+$K$2&gt;$L$1,0,M197+$K$2)</f>
        <v>517.5</v>
      </c>
      <c r="B197" s="181">
        <f t="shared" ref="B197:B260" si="37">IF(A197=0,0,MIN($B$1/2,INT(M197/(2*$B$2))))</f>
        <v>2</v>
      </c>
      <c r="C197" s="182">
        <f t="shared" ref="C197:C260" si="38">IF(A197=0,0,MIN($C$1/2,INT(($M197-2*$B197*$B$2)/(2*$C$2))))</f>
        <v>0</v>
      </c>
      <c r="D197" s="181">
        <f t="shared" ref="D197:D260" si="39">IF(A197=0,0,MIN($D$1/2,INT(($M197-2*$B197*$B$2-2*$C197*$C$2)/(2*$D$2))))</f>
        <v>0</v>
      </c>
      <c r="E197" s="182">
        <f t="shared" ref="E197:E260" si="40">IF(A197=0,0,MIN($E$1/2,INT(($M197-2*$B197*$B$2-2*$C197*$C$2-2*$D197*$D$2)/(2*$E$2))))</f>
        <v>7</v>
      </c>
      <c r="F197" s="181">
        <f t="shared" ref="F197:F260" si="41">IF(A197=0,0,MIN($F$1/2,INT(($M197-2*$B197*$B$2-2*$C197*$C$2-2*$D197*$D$2-2*$E197*$E$2)/(2*$F$2))))</f>
        <v>0</v>
      </c>
      <c r="G197" s="182">
        <f t="shared" ref="G197:G260" si="42">IF(A197=0,0,MIN($G$1/2,INT(($M197-2*$B197*$B$2-2*$C197*$C$2-2*$D197*$D$2-2*$E197*$E$2-2*$F197*$F$2)/(2*$G$2))))</f>
        <v>0</v>
      </c>
      <c r="H197" s="181">
        <f t="shared" ref="H197:H260" si="43">IF(A197=0,0,MIN($H$1/2,INT(($M197-2*$B197*$B$2-2*$C197*$C$2-2*$D197*$D$2-2*$E197*$E$2-2*$F197*$F$2-2*$G197*$G$2)/(2*$H$2))))</f>
        <v>0</v>
      </c>
      <c r="I197" s="182">
        <f t="shared" ref="I197:I260" si="44">IF(A197=0,0,MIN($I$1/2,INT(($M197-2*$B197*$B$2-2*$C197*$C$2-2*$D197*$D$2-2*$E197*$E$2-2*$F197*$F$2-2*$G197*$G$2-2*$H197*$H$2)/(2*$I$2))))</f>
        <v>0</v>
      </c>
      <c r="J197" s="181">
        <f t="shared" ref="J197:J260" si="45">IF(A197=0,0,MIN($J$1/2,INT(($M197-2*$B197*$B$2-2*$C197*$C$2-2*$D197*$D$2-2*$E197*$E$2-2*$F197*$F$2-2*$G197*$G$2-2*$H197*$H$2-2*$I197*$I$2)/(2*$J$2))))</f>
        <v>1</v>
      </c>
      <c r="K197" s="182"/>
      <c r="L197" s="184">
        <f t="shared" si="35"/>
        <v>193</v>
      </c>
      <c r="M197" s="184">
        <f t="shared" ref="M197:M260" si="46">IF($A$2="Pounds",5*L197,2.5*L197)</f>
        <v>482.5</v>
      </c>
    </row>
    <row r="198" spans="1:13" ht="12.75" customHeight="1" x14ac:dyDescent="0.2">
      <c r="A198" s="186">
        <f t="shared" si="36"/>
        <v>520</v>
      </c>
      <c r="B198" s="181">
        <f t="shared" si="37"/>
        <v>2</v>
      </c>
      <c r="C198" s="182">
        <f t="shared" si="38"/>
        <v>0</v>
      </c>
      <c r="D198" s="181">
        <f t="shared" si="39"/>
        <v>0</v>
      </c>
      <c r="E198" s="182">
        <f t="shared" si="40"/>
        <v>7</v>
      </c>
      <c r="F198" s="181">
        <f t="shared" si="41"/>
        <v>0</v>
      </c>
      <c r="G198" s="182">
        <f t="shared" si="42"/>
        <v>0</v>
      </c>
      <c r="H198" s="181">
        <f t="shared" si="43"/>
        <v>0</v>
      </c>
      <c r="I198" s="182">
        <f t="shared" si="44"/>
        <v>1</v>
      </c>
      <c r="J198" s="181">
        <f t="shared" si="45"/>
        <v>0</v>
      </c>
      <c r="K198" s="182"/>
      <c r="L198" s="184">
        <f t="shared" si="35"/>
        <v>194</v>
      </c>
      <c r="M198" s="184">
        <f t="shared" si="46"/>
        <v>485</v>
      </c>
    </row>
    <row r="199" spans="1:13" ht="12.75" customHeight="1" x14ac:dyDescent="0.2">
      <c r="A199" s="186">
        <f t="shared" si="36"/>
        <v>522.5</v>
      </c>
      <c r="B199" s="181">
        <f t="shared" si="37"/>
        <v>2</v>
      </c>
      <c r="C199" s="182">
        <f t="shared" si="38"/>
        <v>0</v>
      </c>
      <c r="D199" s="181">
        <f t="shared" si="39"/>
        <v>0</v>
      </c>
      <c r="E199" s="182">
        <f t="shared" si="40"/>
        <v>7</v>
      </c>
      <c r="F199" s="181">
        <f t="shared" si="41"/>
        <v>0</v>
      </c>
      <c r="G199" s="182">
        <f t="shared" si="42"/>
        <v>0</v>
      </c>
      <c r="H199" s="181">
        <f t="shared" si="43"/>
        <v>0</v>
      </c>
      <c r="I199" s="182">
        <f t="shared" si="44"/>
        <v>1</v>
      </c>
      <c r="J199" s="181">
        <f t="shared" si="45"/>
        <v>1</v>
      </c>
      <c r="K199" s="182"/>
      <c r="L199" s="184">
        <f t="shared" si="35"/>
        <v>195</v>
      </c>
      <c r="M199" s="184">
        <f t="shared" si="46"/>
        <v>487.5</v>
      </c>
    </row>
    <row r="200" spans="1:13" ht="12.75" customHeight="1" x14ac:dyDescent="0.2">
      <c r="A200" s="186">
        <f t="shared" si="36"/>
        <v>525</v>
      </c>
      <c r="B200" s="181">
        <f t="shared" si="37"/>
        <v>2</v>
      </c>
      <c r="C200" s="182">
        <f t="shared" si="38"/>
        <v>0</v>
      </c>
      <c r="D200" s="181">
        <f t="shared" si="39"/>
        <v>0</v>
      </c>
      <c r="E200" s="182">
        <f t="shared" si="40"/>
        <v>7</v>
      </c>
      <c r="F200" s="181">
        <f t="shared" si="41"/>
        <v>0</v>
      </c>
      <c r="G200" s="182">
        <f t="shared" si="42"/>
        <v>0</v>
      </c>
      <c r="H200" s="181">
        <f t="shared" si="43"/>
        <v>1</v>
      </c>
      <c r="I200" s="182">
        <f t="shared" si="44"/>
        <v>0</v>
      </c>
      <c r="J200" s="181">
        <f t="shared" si="45"/>
        <v>0</v>
      </c>
      <c r="K200" s="182"/>
      <c r="L200" s="184">
        <f t="shared" si="35"/>
        <v>196</v>
      </c>
      <c r="M200" s="184">
        <f t="shared" si="46"/>
        <v>490</v>
      </c>
    </row>
    <row r="201" spans="1:13" ht="12.75" customHeight="1" x14ac:dyDescent="0.2">
      <c r="A201" s="186">
        <f t="shared" si="36"/>
        <v>527.5</v>
      </c>
      <c r="B201" s="181">
        <f t="shared" si="37"/>
        <v>2</v>
      </c>
      <c r="C201" s="182">
        <f t="shared" si="38"/>
        <v>0</v>
      </c>
      <c r="D201" s="181">
        <f t="shared" si="39"/>
        <v>0</v>
      </c>
      <c r="E201" s="182">
        <f t="shared" si="40"/>
        <v>7</v>
      </c>
      <c r="F201" s="181">
        <f t="shared" si="41"/>
        <v>0</v>
      </c>
      <c r="G201" s="182">
        <f t="shared" si="42"/>
        <v>0</v>
      </c>
      <c r="H201" s="181">
        <f t="shared" si="43"/>
        <v>1</v>
      </c>
      <c r="I201" s="182">
        <f t="shared" si="44"/>
        <v>0</v>
      </c>
      <c r="J201" s="181">
        <f t="shared" si="45"/>
        <v>1</v>
      </c>
      <c r="K201" s="182"/>
      <c r="L201" s="184">
        <f t="shared" si="35"/>
        <v>197</v>
      </c>
      <c r="M201" s="184">
        <f t="shared" si="46"/>
        <v>492.5</v>
      </c>
    </row>
    <row r="202" spans="1:13" ht="12.75" customHeight="1" x14ac:dyDescent="0.2">
      <c r="A202" s="186">
        <f t="shared" si="36"/>
        <v>530</v>
      </c>
      <c r="B202" s="181">
        <f t="shared" si="37"/>
        <v>2</v>
      </c>
      <c r="C202" s="182">
        <f t="shared" si="38"/>
        <v>0</v>
      </c>
      <c r="D202" s="181">
        <f t="shared" si="39"/>
        <v>0</v>
      </c>
      <c r="E202" s="182">
        <f t="shared" si="40"/>
        <v>7</v>
      </c>
      <c r="F202" s="181">
        <f t="shared" si="41"/>
        <v>0</v>
      </c>
      <c r="G202" s="182">
        <f t="shared" si="42"/>
        <v>0</v>
      </c>
      <c r="H202" s="181">
        <f t="shared" si="43"/>
        <v>1</v>
      </c>
      <c r="I202" s="182">
        <f t="shared" si="44"/>
        <v>1</v>
      </c>
      <c r="J202" s="181">
        <f t="shared" si="45"/>
        <v>0</v>
      </c>
      <c r="K202" s="182"/>
      <c r="L202" s="184">
        <f t="shared" si="35"/>
        <v>198</v>
      </c>
      <c r="M202" s="184">
        <f t="shared" si="46"/>
        <v>495</v>
      </c>
    </row>
    <row r="203" spans="1:13" ht="12.75" customHeight="1" x14ac:dyDescent="0.2">
      <c r="A203" s="186">
        <f t="shared" si="36"/>
        <v>532.5</v>
      </c>
      <c r="B203" s="181">
        <f t="shared" si="37"/>
        <v>2</v>
      </c>
      <c r="C203" s="182">
        <f t="shared" si="38"/>
        <v>0</v>
      </c>
      <c r="D203" s="181">
        <f t="shared" si="39"/>
        <v>0</v>
      </c>
      <c r="E203" s="182">
        <f t="shared" si="40"/>
        <v>7</v>
      </c>
      <c r="F203" s="181">
        <f t="shared" si="41"/>
        <v>0</v>
      </c>
      <c r="G203" s="182">
        <f t="shared" si="42"/>
        <v>0</v>
      </c>
      <c r="H203" s="181">
        <f t="shared" si="43"/>
        <v>1</v>
      </c>
      <c r="I203" s="182">
        <f t="shared" si="44"/>
        <v>1</v>
      </c>
      <c r="J203" s="181">
        <f t="shared" si="45"/>
        <v>1</v>
      </c>
      <c r="K203" s="182"/>
      <c r="L203" s="184">
        <f t="shared" si="35"/>
        <v>199</v>
      </c>
      <c r="M203" s="184">
        <f t="shared" si="46"/>
        <v>497.5</v>
      </c>
    </row>
    <row r="204" spans="1:13" ht="12.75" customHeight="1" x14ac:dyDescent="0.2">
      <c r="A204" s="186">
        <f t="shared" si="36"/>
        <v>535</v>
      </c>
      <c r="B204" s="181">
        <f t="shared" si="37"/>
        <v>2</v>
      </c>
      <c r="C204" s="182">
        <f t="shared" si="38"/>
        <v>0</v>
      </c>
      <c r="D204" s="181">
        <f t="shared" si="39"/>
        <v>0</v>
      </c>
      <c r="E204" s="182">
        <f t="shared" si="40"/>
        <v>7</v>
      </c>
      <c r="F204" s="181">
        <f t="shared" si="41"/>
        <v>0</v>
      </c>
      <c r="G204" s="182">
        <f t="shared" si="42"/>
        <v>1</v>
      </c>
      <c r="H204" s="181">
        <f t="shared" si="43"/>
        <v>0</v>
      </c>
      <c r="I204" s="182">
        <f t="shared" si="44"/>
        <v>0</v>
      </c>
      <c r="J204" s="181">
        <f t="shared" si="45"/>
        <v>0</v>
      </c>
      <c r="K204" s="182"/>
      <c r="L204" s="184">
        <f t="shared" si="35"/>
        <v>200</v>
      </c>
      <c r="M204" s="184">
        <f t="shared" si="46"/>
        <v>500</v>
      </c>
    </row>
    <row r="205" spans="1:13" ht="12.75" customHeight="1" x14ac:dyDescent="0.2">
      <c r="A205" s="186">
        <f t="shared" si="36"/>
        <v>537.5</v>
      </c>
      <c r="B205" s="181">
        <f t="shared" si="37"/>
        <v>2</v>
      </c>
      <c r="C205" s="182">
        <f t="shared" si="38"/>
        <v>0</v>
      </c>
      <c r="D205" s="181">
        <f t="shared" si="39"/>
        <v>0</v>
      </c>
      <c r="E205" s="182">
        <f t="shared" si="40"/>
        <v>7</v>
      </c>
      <c r="F205" s="181">
        <f t="shared" si="41"/>
        <v>0</v>
      </c>
      <c r="G205" s="182">
        <f t="shared" si="42"/>
        <v>1</v>
      </c>
      <c r="H205" s="181">
        <f t="shared" si="43"/>
        <v>0</v>
      </c>
      <c r="I205" s="182">
        <f t="shared" si="44"/>
        <v>0</v>
      </c>
      <c r="J205" s="181">
        <f t="shared" si="45"/>
        <v>1</v>
      </c>
      <c r="K205" s="182"/>
      <c r="L205" s="184">
        <f t="shared" ref="L205:L260" si="47">L204+1</f>
        <v>201</v>
      </c>
      <c r="M205" s="184">
        <f t="shared" si="46"/>
        <v>502.5</v>
      </c>
    </row>
    <row r="206" spans="1:13" ht="12.75" customHeight="1" x14ac:dyDescent="0.2">
      <c r="A206" s="186">
        <f t="shared" si="36"/>
        <v>540</v>
      </c>
      <c r="B206" s="181">
        <f t="shared" si="37"/>
        <v>2</v>
      </c>
      <c r="C206" s="182">
        <f t="shared" si="38"/>
        <v>0</v>
      </c>
      <c r="D206" s="181">
        <f t="shared" si="39"/>
        <v>0</v>
      </c>
      <c r="E206" s="182">
        <f t="shared" si="40"/>
        <v>7</v>
      </c>
      <c r="F206" s="181">
        <f t="shared" si="41"/>
        <v>0</v>
      </c>
      <c r="G206" s="182">
        <f t="shared" si="42"/>
        <v>1</v>
      </c>
      <c r="H206" s="181">
        <f t="shared" si="43"/>
        <v>0</v>
      </c>
      <c r="I206" s="182">
        <f t="shared" si="44"/>
        <v>1</v>
      </c>
      <c r="J206" s="181">
        <f t="shared" si="45"/>
        <v>0</v>
      </c>
      <c r="K206" s="182"/>
      <c r="L206" s="184">
        <f t="shared" si="47"/>
        <v>202</v>
      </c>
      <c r="M206" s="184">
        <f t="shared" si="46"/>
        <v>505</v>
      </c>
    </row>
    <row r="207" spans="1:13" ht="12.75" customHeight="1" x14ac:dyDescent="0.2">
      <c r="A207" s="186">
        <f t="shared" si="36"/>
        <v>542.5</v>
      </c>
      <c r="B207" s="181">
        <f t="shared" si="37"/>
        <v>2</v>
      </c>
      <c r="C207" s="182">
        <f t="shared" si="38"/>
        <v>0</v>
      </c>
      <c r="D207" s="181">
        <f t="shared" si="39"/>
        <v>0</v>
      </c>
      <c r="E207" s="182">
        <f t="shared" si="40"/>
        <v>7</v>
      </c>
      <c r="F207" s="181">
        <f t="shared" si="41"/>
        <v>0</v>
      </c>
      <c r="G207" s="182">
        <f t="shared" si="42"/>
        <v>1</v>
      </c>
      <c r="H207" s="181">
        <f t="shared" si="43"/>
        <v>0</v>
      </c>
      <c r="I207" s="182">
        <f t="shared" si="44"/>
        <v>1</v>
      </c>
      <c r="J207" s="181">
        <f t="shared" si="45"/>
        <v>1</v>
      </c>
      <c r="K207" s="182"/>
      <c r="L207" s="184">
        <f t="shared" si="47"/>
        <v>203</v>
      </c>
      <c r="M207" s="184">
        <f t="shared" si="46"/>
        <v>507.5</v>
      </c>
    </row>
    <row r="208" spans="1:13" ht="12.75" customHeight="1" x14ac:dyDescent="0.2">
      <c r="A208" s="186">
        <f t="shared" si="36"/>
        <v>545</v>
      </c>
      <c r="B208" s="181">
        <f t="shared" si="37"/>
        <v>2</v>
      </c>
      <c r="C208" s="182">
        <f t="shared" si="38"/>
        <v>0</v>
      </c>
      <c r="D208" s="181">
        <f t="shared" si="39"/>
        <v>0</v>
      </c>
      <c r="E208" s="182">
        <f t="shared" si="40"/>
        <v>7</v>
      </c>
      <c r="F208" s="181">
        <f t="shared" si="41"/>
        <v>1</v>
      </c>
      <c r="G208" s="182">
        <f t="shared" si="42"/>
        <v>0</v>
      </c>
      <c r="H208" s="181">
        <f t="shared" si="43"/>
        <v>0</v>
      </c>
      <c r="I208" s="182">
        <f t="shared" si="44"/>
        <v>0</v>
      </c>
      <c r="J208" s="181">
        <f t="shared" si="45"/>
        <v>0</v>
      </c>
      <c r="K208" s="182"/>
      <c r="L208" s="184">
        <f t="shared" si="47"/>
        <v>204</v>
      </c>
      <c r="M208" s="184">
        <f t="shared" si="46"/>
        <v>510</v>
      </c>
    </row>
    <row r="209" spans="1:13" ht="12.75" customHeight="1" x14ac:dyDescent="0.2">
      <c r="A209" s="186">
        <f t="shared" si="36"/>
        <v>547.5</v>
      </c>
      <c r="B209" s="181">
        <f t="shared" si="37"/>
        <v>2</v>
      </c>
      <c r="C209" s="182">
        <f t="shared" si="38"/>
        <v>0</v>
      </c>
      <c r="D209" s="181">
        <f t="shared" si="39"/>
        <v>0</v>
      </c>
      <c r="E209" s="182">
        <f t="shared" si="40"/>
        <v>7</v>
      </c>
      <c r="F209" s="181">
        <f t="shared" si="41"/>
        <v>1</v>
      </c>
      <c r="G209" s="182">
        <f t="shared" si="42"/>
        <v>0</v>
      </c>
      <c r="H209" s="181">
        <f t="shared" si="43"/>
        <v>0</v>
      </c>
      <c r="I209" s="182">
        <f t="shared" si="44"/>
        <v>0</v>
      </c>
      <c r="J209" s="181">
        <f t="shared" si="45"/>
        <v>1</v>
      </c>
      <c r="K209" s="182"/>
      <c r="L209" s="184">
        <f t="shared" si="47"/>
        <v>205</v>
      </c>
      <c r="M209" s="184">
        <f t="shared" si="46"/>
        <v>512.5</v>
      </c>
    </row>
    <row r="210" spans="1:13" ht="12.75" customHeight="1" x14ac:dyDescent="0.2">
      <c r="A210" s="186">
        <f t="shared" si="36"/>
        <v>550</v>
      </c>
      <c r="B210" s="181">
        <f t="shared" si="37"/>
        <v>2</v>
      </c>
      <c r="C210" s="182">
        <f t="shared" si="38"/>
        <v>0</v>
      </c>
      <c r="D210" s="181">
        <f t="shared" si="39"/>
        <v>0</v>
      </c>
      <c r="E210" s="182">
        <f t="shared" si="40"/>
        <v>7</v>
      </c>
      <c r="F210" s="181">
        <f t="shared" si="41"/>
        <v>1</v>
      </c>
      <c r="G210" s="182">
        <f t="shared" si="42"/>
        <v>0</v>
      </c>
      <c r="H210" s="181">
        <f t="shared" si="43"/>
        <v>0</v>
      </c>
      <c r="I210" s="182">
        <f t="shared" si="44"/>
        <v>1</v>
      </c>
      <c r="J210" s="181">
        <f t="shared" si="45"/>
        <v>0</v>
      </c>
      <c r="K210" s="182"/>
      <c r="L210" s="184">
        <f t="shared" si="47"/>
        <v>206</v>
      </c>
      <c r="M210" s="184">
        <f t="shared" si="46"/>
        <v>515</v>
      </c>
    </row>
    <row r="211" spans="1:13" ht="12.75" customHeight="1" x14ac:dyDescent="0.2">
      <c r="A211" s="186">
        <f t="shared" si="36"/>
        <v>552.5</v>
      </c>
      <c r="B211" s="181">
        <f t="shared" si="37"/>
        <v>2</v>
      </c>
      <c r="C211" s="182">
        <f t="shared" si="38"/>
        <v>0</v>
      </c>
      <c r="D211" s="181">
        <f t="shared" si="39"/>
        <v>0</v>
      </c>
      <c r="E211" s="182">
        <f t="shared" si="40"/>
        <v>7</v>
      </c>
      <c r="F211" s="181">
        <f t="shared" si="41"/>
        <v>1</v>
      </c>
      <c r="G211" s="182">
        <f t="shared" si="42"/>
        <v>0</v>
      </c>
      <c r="H211" s="181">
        <f t="shared" si="43"/>
        <v>0</v>
      </c>
      <c r="I211" s="182">
        <f t="shared" si="44"/>
        <v>1</v>
      </c>
      <c r="J211" s="181">
        <f t="shared" si="45"/>
        <v>1</v>
      </c>
      <c r="K211" s="182"/>
      <c r="L211" s="184">
        <f t="shared" si="47"/>
        <v>207</v>
      </c>
      <c r="M211" s="184">
        <f t="shared" si="46"/>
        <v>517.5</v>
      </c>
    </row>
    <row r="212" spans="1:13" ht="12.75" customHeight="1" x14ac:dyDescent="0.2">
      <c r="A212" s="186">
        <f t="shared" si="36"/>
        <v>555</v>
      </c>
      <c r="B212" s="181">
        <f t="shared" si="37"/>
        <v>2</v>
      </c>
      <c r="C212" s="182">
        <f t="shared" si="38"/>
        <v>0</v>
      </c>
      <c r="D212" s="181">
        <f t="shared" si="39"/>
        <v>0</v>
      </c>
      <c r="E212" s="182">
        <f t="shared" si="40"/>
        <v>8</v>
      </c>
      <c r="F212" s="181">
        <f t="shared" si="41"/>
        <v>0</v>
      </c>
      <c r="G212" s="182">
        <f t="shared" si="42"/>
        <v>0</v>
      </c>
      <c r="H212" s="181">
        <f t="shared" si="43"/>
        <v>0</v>
      </c>
      <c r="I212" s="182">
        <f t="shared" si="44"/>
        <v>0</v>
      </c>
      <c r="J212" s="181">
        <f t="shared" si="45"/>
        <v>0</v>
      </c>
      <c r="K212" s="182"/>
      <c r="L212" s="184">
        <f t="shared" si="47"/>
        <v>208</v>
      </c>
      <c r="M212" s="184">
        <f t="shared" si="46"/>
        <v>520</v>
      </c>
    </row>
    <row r="213" spans="1:13" ht="12.75" customHeight="1" x14ac:dyDescent="0.2">
      <c r="A213" s="186">
        <f t="shared" si="36"/>
        <v>557.5</v>
      </c>
      <c r="B213" s="181">
        <f t="shared" si="37"/>
        <v>2</v>
      </c>
      <c r="C213" s="182">
        <f t="shared" si="38"/>
        <v>0</v>
      </c>
      <c r="D213" s="181">
        <f t="shared" si="39"/>
        <v>0</v>
      </c>
      <c r="E213" s="182">
        <f t="shared" si="40"/>
        <v>8</v>
      </c>
      <c r="F213" s="181">
        <f t="shared" si="41"/>
        <v>0</v>
      </c>
      <c r="G213" s="182">
        <f t="shared" si="42"/>
        <v>0</v>
      </c>
      <c r="H213" s="181">
        <f t="shared" si="43"/>
        <v>0</v>
      </c>
      <c r="I213" s="182">
        <f t="shared" si="44"/>
        <v>0</v>
      </c>
      <c r="J213" s="181">
        <f t="shared" si="45"/>
        <v>1</v>
      </c>
      <c r="K213" s="182"/>
      <c r="L213" s="184">
        <f t="shared" si="47"/>
        <v>209</v>
      </c>
      <c r="M213" s="184">
        <f t="shared" si="46"/>
        <v>522.5</v>
      </c>
    </row>
    <row r="214" spans="1:13" ht="12.75" customHeight="1" x14ac:dyDescent="0.2">
      <c r="A214" s="186">
        <f t="shared" si="36"/>
        <v>560</v>
      </c>
      <c r="B214" s="181">
        <f t="shared" si="37"/>
        <v>2</v>
      </c>
      <c r="C214" s="182">
        <f t="shared" si="38"/>
        <v>0</v>
      </c>
      <c r="D214" s="181">
        <f t="shared" si="39"/>
        <v>0</v>
      </c>
      <c r="E214" s="182">
        <f t="shared" si="40"/>
        <v>8</v>
      </c>
      <c r="F214" s="181">
        <f t="shared" si="41"/>
        <v>0</v>
      </c>
      <c r="G214" s="182">
        <f t="shared" si="42"/>
        <v>0</v>
      </c>
      <c r="H214" s="181">
        <f t="shared" si="43"/>
        <v>0</v>
      </c>
      <c r="I214" s="182">
        <f t="shared" si="44"/>
        <v>1</v>
      </c>
      <c r="J214" s="181">
        <f t="shared" si="45"/>
        <v>0</v>
      </c>
      <c r="K214" s="182"/>
      <c r="L214" s="184">
        <f t="shared" si="47"/>
        <v>210</v>
      </c>
      <c r="M214" s="184">
        <f t="shared" si="46"/>
        <v>525</v>
      </c>
    </row>
    <row r="215" spans="1:13" ht="12.75" customHeight="1" x14ac:dyDescent="0.2">
      <c r="A215" s="186">
        <f t="shared" si="36"/>
        <v>562.5</v>
      </c>
      <c r="B215" s="181">
        <f t="shared" si="37"/>
        <v>2</v>
      </c>
      <c r="C215" s="182">
        <f t="shared" si="38"/>
        <v>0</v>
      </c>
      <c r="D215" s="181">
        <f t="shared" si="39"/>
        <v>0</v>
      </c>
      <c r="E215" s="182">
        <f t="shared" si="40"/>
        <v>8</v>
      </c>
      <c r="F215" s="181">
        <f t="shared" si="41"/>
        <v>0</v>
      </c>
      <c r="G215" s="182">
        <f t="shared" si="42"/>
        <v>0</v>
      </c>
      <c r="H215" s="181">
        <f t="shared" si="43"/>
        <v>0</v>
      </c>
      <c r="I215" s="182">
        <f t="shared" si="44"/>
        <v>1</v>
      </c>
      <c r="J215" s="181">
        <f t="shared" si="45"/>
        <v>1</v>
      </c>
      <c r="K215" s="182"/>
      <c r="L215" s="184">
        <f t="shared" si="47"/>
        <v>211</v>
      </c>
      <c r="M215" s="184">
        <f t="shared" si="46"/>
        <v>527.5</v>
      </c>
    </row>
    <row r="216" spans="1:13" ht="12.75" customHeight="1" x14ac:dyDescent="0.2">
      <c r="A216" s="186">
        <f t="shared" si="36"/>
        <v>565</v>
      </c>
      <c r="B216" s="181">
        <f t="shared" si="37"/>
        <v>2</v>
      </c>
      <c r="C216" s="182">
        <f t="shared" si="38"/>
        <v>0</v>
      </c>
      <c r="D216" s="181">
        <f t="shared" si="39"/>
        <v>0</v>
      </c>
      <c r="E216" s="182">
        <f t="shared" si="40"/>
        <v>8</v>
      </c>
      <c r="F216" s="181">
        <f t="shared" si="41"/>
        <v>0</v>
      </c>
      <c r="G216" s="182">
        <f t="shared" si="42"/>
        <v>0</v>
      </c>
      <c r="H216" s="181">
        <f t="shared" si="43"/>
        <v>1</v>
      </c>
      <c r="I216" s="182">
        <f t="shared" si="44"/>
        <v>0</v>
      </c>
      <c r="J216" s="181">
        <f t="shared" si="45"/>
        <v>0</v>
      </c>
      <c r="K216" s="182"/>
      <c r="L216" s="184">
        <f t="shared" si="47"/>
        <v>212</v>
      </c>
      <c r="M216" s="184">
        <f t="shared" si="46"/>
        <v>530</v>
      </c>
    </row>
    <row r="217" spans="1:13" ht="12.75" customHeight="1" x14ac:dyDescent="0.2">
      <c r="A217" s="186">
        <f t="shared" si="36"/>
        <v>567.5</v>
      </c>
      <c r="B217" s="181">
        <f t="shared" si="37"/>
        <v>2</v>
      </c>
      <c r="C217" s="182">
        <f t="shared" si="38"/>
        <v>0</v>
      </c>
      <c r="D217" s="181">
        <f t="shared" si="39"/>
        <v>0</v>
      </c>
      <c r="E217" s="182">
        <f t="shared" si="40"/>
        <v>8</v>
      </c>
      <c r="F217" s="181">
        <f t="shared" si="41"/>
        <v>0</v>
      </c>
      <c r="G217" s="182">
        <f t="shared" si="42"/>
        <v>0</v>
      </c>
      <c r="H217" s="181">
        <f t="shared" si="43"/>
        <v>1</v>
      </c>
      <c r="I217" s="182">
        <f t="shared" si="44"/>
        <v>0</v>
      </c>
      <c r="J217" s="181">
        <f t="shared" si="45"/>
        <v>1</v>
      </c>
      <c r="K217" s="182"/>
      <c r="L217" s="184">
        <f t="shared" si="47"/>
        <v>213</v>
      </c>
      <c r="M217" s="184">
        <f t="shared" si="46"/>
        <v>532.5</v>
      </c>
    </row>
    <row r="218" spans="1:13" ht="12.75" customHeight="1" x14ac:dyDescent="0.2">
      <c r="A218" s="186">
        <f t="shared" si="36"/>
        <v>570</v>
      </c>
      <c r="B218" s="181">
        <f t="shared" si="37"/>
        <v>2</v>
      </c>
      <c r="C218" s="182">
        <f t="shared" si="38"/>
        <v>0</v>
      </c>
      <c r="D218" s="181">
        <f t="shared" si="39"/>
        <v>0</v>
      </c>
      <c r="E218" s="182">
        <f t="shared" si="40"/>
        <v>8</v>
      </c>
      <c r="F218" s="181">
        <f t="shared" si="41"/>
        <v>0</v>
      </c>
      <c r="G218" s="182">
        <f t="shared" si="42"/>
        <v>0</v>
      </c>
      <c r="H218" s="181">
        <f t="shared" si="43"/>
        <v>1</v>
      </c>
      <c r="I218" s="182">
        <f t="shared" si="44"/>
        <v>1</v>
      </c>
      <c r="J218" s="181">
        <f t="shared" si="45"/>
        <v>0</v>
      </c>
      <c r="K218" s="182"/>
      <c r="L218" s="184">
        <f t="shared" si="47"/>
        <v>214</v>
      </c>
      <c r="M218" s="184">
        <f t="shared" si="46"/>
        <v>535</v>
      </c>
    </row>
    <row r="219" spans="1:13" ht="12.75" customHeight="1" x14ac:dyDescent="0.2">
      <c r="A219" s="186">
        <f t="shared" si="36"/>
        <v>572.5</v>
      </c>
      <c r="B219" s="181">
        <f t="shared" si="37"/>
        <v>2</v>
      </c>
      <c r="C219" s="182">
        <f t="shared" si="38"/>
        <v>0</v>
      </c>
      <c r="D219" s="181">
        <f t="shared" si="39"/>
        <v>0</v>
      </c>
      <c r="E219" s="182">
        <f t="shared" si="40"/>
        <v>8</v>
      </c>
      <c r="F219" s="181">
        <f t="shared" si="41"/>
        <v>0</v>
      </c>
      <c r="G219" s="182">
        <f t="shared" si="42"/>
        <v>0</v>
      </c>
      <c r="H219" s="181">
        <f t="shared" si="43"/>
        <v>1</v>
      </c>
      <c r="I219" s="182">
        <f t="shared" si="44"/>
        <v>1</v>
      </c>
      <c r="J219" s="181">
        <f t="shared" si="45"/>
        <v>1</v>
      </c>
      <c r="K219" s="182"/>
      <c r="L219" s="184">
        <f t="shared" si="47"/>
        <v>215</v>
      </c>
      <c r="M219" s="184">
        <f t="shared" si="46"/>
        <v>537.5</v>
      </c>
    </row>
    <row r="220" spans="1:13" ht="12.75" customHeight="1" x14ac:dyDescent="0.2">
      <c r="A220" s="186">
        <f t="shared" si="36"/>
        <v>575</v>
      </c>
      <c r="B220" s="181">
        <f t="shared" si="37"/>
        <v>2</v>
      </c>
      <c r="C220" s="182">
        <f t="shared" si="38"/>
        <v>0</v>
      </c>
      <c r="D220" s="181">
        <f t="shared" si="39"/>
        <v>0</v>
      </c>
      <c r="E220" s="182">
        <f t="shared" si="40"/>
        <v>8</v>
      </c>
      <c r="F220" s="181">
        <f t="shared" si="41"/>
        <v>0</v>
      </c>
      <c r="G220" s="182">
        <f t="shared" si="42"/>
        <v>1</v>
      </c>
      <c r="H220" s="181">
        <f t="shared" si="43"/>
        <v>0</v>
      </c>
      <c r="I220" s="182">
        <f t="shared" si="44"/>
        <v>0</v>
      </c>
      <c r="J220" s="181">
        <f t="shared" si="45"/>
        <v>0</v>
      </c>
      <c r="K220" s="182"/>
      <c r="L220" s="184">
        <f t="shared" si="47"/>
        <v>216</v>
      </c>
      <c r="M220" s="184">
        <f t="shared" si="46"/>
        <v>540</v>
      </c>
    </row>
    <row r="221" spans="1:13" ht="12.75" customHeight="1" x14ac:dyDescent="0.2">
      <c r="A221" s="186">
        <f t="shared" si="36"/>
        <v>577.5</v>
      </c>
      <c r="B221" s="181">
        <f t="shared" si="37"/>
        <v>2</v>
      </c>
      <c r="C221" s="182">
        <f t="shared" si="38"/>
        <v>0</v>
      </c>
      <c r="D221" s="181">
        <f t="shared" si="39"/>
        <v>0</v>
      </c>
      <c r="E221" s="182">
        <f t="shared" si="40"/>
        <v>8</v>
      </c>
      <c r="F221" s="181">
        <f t="shared" si="41"/>
        <v>0</v>
      </c>
      <c r="G221" s="182">
        <f t="shared" si="42"/>
        <v>1</v>
      </c>
      <c r="H221" s="181">
        <f t="shared" si="43"/>
        <v>0</v>
      </c>
      <c r="I221" s="182">
        <f t="shared" si="44"/>
        <v>0</v>
      </c>
      <c r="J221" s="181">
        <f t="shared" si="45"/>
        <v>1</v>
      </c>
      <c r="K221" s="182"/>
      <c r="L221" s="184">
        <f t="shared" si="47"/>
        <v>217</v>
      </c>
      <c r="M221" s="184">
        <f t="shared" si="46"/>
        <v>542.5</v>
      </c>
    </row>
    <row r="222" spans="1:13" ht="12.75" customHeight="1" x14ac:dyDescent="0.2">
      <c r="A222" s="186">
        <f t="shared" si="36"/>
        <v>580</v>
      </c>
      <c r="B222" s="181">
        <f t="shared" si="37"/>
        <v>2</v>
      </c>
      <c r="C222" s="182">
        <f t="shared" si="38"/>
        <v>0</v>
      </c>
      <c r="D222" s="181">
        <f t="shared" si="39"/>
        <v>0</v>
      </c>
      <c r="E222" s="182">
        <f t="shared" si="40"/>
        <v>8</v>
      </c>
      <c r="F222" s="181">
        <f t="shared" si="41"/>
        <v>0</v>
      </c>
      <c r="G222" s="182">
        <f t="shared" si="42"/>
        <v>1</v>
      </c>
      <c r="H222" s="181">
        <f t="shared" si="43"/>
        <v>0</v>
      </c>
      <c r="I222" s="182">
        <f t="shared" si="44"/>
        <v>1</v>
      </c>
      <c r="J222" s="181">
        <f t="shared" si="45"/>
        <v>0</v>
      </c>
      <c r="K222" s="182"/>
      <c r="L222" s="184">
        <f t="shared" si="47"/>
        <v>218</v>
      </c>
      <c r="M222" s="184">
        <f t="shared" si="46"/>
        <v>545</v>
      </c>
    </row>
    <row r="223" spans="1:13" ht="12.75" customHeight="1" x14ac:dyDescent="0.2">
      <c r="A223" s="186">
        <f t="shared" si="36"/>
        <v>582.5</v>
      </c>
      <c r="B223" s="181">
        <f t="shared" si="37"/>
        <v>2</v>
      </c>
      <c r="C223" s="182">
        <f t="shared" si="38"/>
        <v>0</v>
      </c>
      <c r="D223" s="181">
        <f t="shared" si="39"/>
        <v>0</v>
      </c>
      <c r="E223" s="182">
        <f t="shared" si="40"/>
        <v>8</v>
      </c>
      <c r="F223" s="181">
        <f t="shared" si="41"/>
        <v>0</v>
      </c>
      <c r="G223" s="182">
        <f t="shared" si="42"/>
        <v>1</v>
      </c>
      <c r="H223" s="181">
        <f t="shared" si="43"/>
        <v>0</v>
      </c>
      <c r="I223" s="182">
        <f t="shared" si="44"/>
        <v>1</v>
      </c>
      <c r="J223" s="181">
        <f t="shared" si="45"/>
        <v>1</v>
      </c>
      <c r="K223" s="182"/>
      <c r="L223" s="184">
        <f t="shared" si="47"/>
        <v>219</v>
      </c>
      <c r="M223" s="184">
        <f t="shared" si="46"/>
        <v>547.5</v>
      </c>
    </row>
    <row r="224" spans="1:13" ht="12.75" customHeight="1" x14ac:dyDescent="0.2">
      <c r="A224" s="186">
        <f t="shared" si="36"/>
        <v>585</v>
      </c>
      <c r="B224" s="181">
        <f t="shared" si="37"/>
        <v>2</v>
      </c>
      <c r="C224" s="182">
        <f t="shared" si="38"/>
        <v>0</v>
      </c>
      <c r="D224" s="181">
        <f t="shared" si="39"/>
        <v>0</v>
      </c>
      <c r="E224" s="182">
        <f t="shared" si="40"/>
        <v>8</v>
      </c>
      <c r="F224" s="181">
        <f t="shared" si="41"/>
        <v>1</v>
      </c>
      <c r="G224" s="182">
        <f t="shared" si="42"/>
        <v>0</v>
      </c>
      <c r="H224" s="181">
        <f t="shared" si="43"/>
        <v>0</v>
      </c>
      <c r="I224" s="182">
        <f t="shared" si="44"/>
        <v>0</v>
      </c>
      <c r="J224" s="181">
        <f t="shared" si="45"/>
        <v>0</v>
      </c>
      <c r="K224" s="182"/>
      <c r="L224" s="184">
        <f t="shared" si="47"/>
        <v>220</v>
      </c>
      <c r="M224" s="184">
        <f t="shared" si="46"/>
        <v>550</v>
      </c>
    </row>
    <row r="225" spans="1:13" ht="12.75" customHeight="1" x14ac:dyDescent="0.2">
      <c r="A225" s="186">
        <f t="shared" si="36"/>
        <v>587.5</v>
      </c>
      <c r="B225" s="181">
        <f t="shared" si="37"/>
        <v>2</v>
      </c>
      <c r="C225" s="182">
        <f t="shared" si="38"/>
        <v>0</v>
      </c>
      <c r="D225" s="181">
        <f t="shared" si="39"/>
        <v>0</v>
      </c>
      <c r="E225" s="182">
        <f t="shared" si="40"/>
        <v>8</v>
      </c>
      <c r="F225" s="181">
        <f t="shared" si="41"/>
        <v>1</v>
      </c>
      <c r="G225" s="182">
        <f t="shared" si="42"/>
        <v>0</v>
      </c>
      <c r="H225" s="181">
        <f t="shared" si="43"/>
        <v>0</v>
      </c>
      <c r="I225" s="182">
        <f t="shared" si="44"/>
        <v>0</v>
      </c>
      <c r="J225" s="181">
        <f t="shared" si="45"/>
        <v>1</v>
      </c>
      <c r="K225" s="182"/>
      <c r="L225" s="184">
        <f t="shared" si="47"/>
        <v>221</v>
      </c>
      <c r="M225" s="184">
        <f t="shared" si="46"/>
        <v>552.5</v>
      </c>
    </row>
    <row r="226" spans="1:13" ht="12.75" customHeight="1" x14ac:dyDescent="0.2">
      <c r="A226" s="186">
        <f t="shared" si="36"/>
        <v>590</v>
      </c>
      <c r="B226" s="181">
        <f t="shared" si="37"/>
        <v>2</v>
      </c>
      <c r="C226" s="182">
        <f t="shared" si="38"/>
        <v>0</v>
      </c>
      <c r="D226" s="181">
        <f t="shared" si="39"/>
        <v>0</v>
      </c>
      <c r="E226" s="182">
        <f t="shared" si="40"/>
        <v>8</v>
      </c>
      <c r="F226" s="181">
        <f t="shared" si="41"/>
        <v>1</v>
      </c>
      <c r="G226" s="182">
        <f t="shared" si="42"/>
        <v>0</v>
      </c>
      <c r="H226" s="181">
        <f t="shared" si="43"/>
        <v>0</v>
      </c>
      <c r="I226" s="182">
        <f t="shared" si="44"/>
        <v>1</v>
      </c>
      <c r="J226" s="181">
        <f t="shared" si="45"/>
        <v>0</v>
      </c>
      <c r="K226" s="182"/>
      <c r="L226" s="184">
        <f t="shared" si="47"/>
        <v>222</v>
      </c>
      <c r="M226" s="184">
        <f t="shared" si="46"/>
        <v>555</v>
      </c>
    </row>
    <row r="227" spans="1:13" ht="12.75" customHeight="1" x14ac:dyDescent="0.2">
      <c r="A227" s="186">
        <f t="shared" si="36"/>
        <v>592.5</v>
      </c>
      <c r="B227" s="181">
        <f t="shared" si="37"/>
        <v>2</v>
      </c>
      <c r="C227" s="182">
        <f t="shared" si="38"/>
        <v>0</v>
      </c>
      <c r="D227" s="181">
        <f t="shared" si="39"/>
        <v>0</v>
      </c>
      <c r="E227" s="182">
        <f t="shared" si="40"/>
        <v>8</v>
      </c>
      <c r="F227" s="181">
        <f t="shared" si="41"/>
        <v>1</v>
      </c>
      <c r="G227" s="182">
        <f t="shared" si="42"/>
        <v>0</v>
      </c>
      <c r="H227" s="181">
        <f t="shared" si="43"/>
        <v>0</v>
      </c>
      <c r="I227" s="182">
        <f t="shared" si="44"/>
        <v>1</v>
      </c>
      <c r="J227" s="181">
        <f t="shared" si="45"/>
        <v>1</v>
      </c>
      <c r="K227" s="182"/>
      <c r="L227" s="184">
        <f t="shared" si="47"/>
        <v>223</v>
      </c>
      <c r="M227" s="184">
        <f t="shared" si="46"/>
        <v>557.5</v>
      </c>
    </row>
    <row r="228" spans="1:13" ht="12.75" customHeight="1" x14ac:dyDescent="0.2">
      <c r="A228" s="186">
        <f t="shared" si="36"/>
        <v>595</v>
      </c>
      <c r="B228" s="181">
        <f t="shared" si="37"/>
        <v>2</v>
      </c>
      <c r="C228" s="182">
        <f t="shared" si="38"/>
        <v>0</v>
      </c>
      <c r="D228" s="181">
        <f t="shared" si="39"/>
        <v>0</v>
      </c>
      <c r="E228" s="182">
        <f t="shared" si="40"/>
        <v>8</v>
      </c>
      <c r="F228" s="181">
        <f t="shared" si="41"/>
        <v>1</v>
      </c>
      <c r="G228" s="182">
        <f t="shared" si="42"/>
        <v>0</v>
      </c>
      <c r="H228" s="181">
        <f t="shared" si="43"/>
        <v>1</v>
      </c>
      <c r="I228" s="182">
        <f t="shared" si="44"/>
        <v>0</v>
      </c>
      <c r="J228" s="181">
        <f t="shared" si="45"/>
        <v>0</v>
      </c>
      <c r="K228" s="182"/>
      <c r="L228" s="184">
        <f t="shared" si="47"/>
        <v>224</v>
      </c>
      <c r="M228" s="184">
        <f t="shared" si="46"/>
        <v>560</v>
      </c>
    </row>
    <row r="229" spans="1:13" ht="12.75" customHeight="1" x14ac:dyDescent="0.2">
      <c r="A229" s="186">
        <f t="shared" si="36"/>
        <v>597.5</v>
      </c>
      <c r="B229" s="181">
        <f t="shared" si="37"/>
        <v>2</v>
      </c>
      <c r="C229" s="182">
        <f t="shared" si="38"/>
        <v>0</v>
      </c>
      <c r="D229" s="181">
        <f t="shared" si="39"/>
        <v>0</v>
      </c>
      <c r="E229" s="182">
        <f t="shared" si="40"/>
        <v>8</v>
      </c>
      <c r="F229" s="181">
        <f t="shared" si="41"/>
        <v>1</v>
      </c>
      <c r="G229" s="182">
        <f t="shared" si="42"/>
        <v>0</v>
      </c>
      <c r="H229" s="181">
        <f t="shared" si="43"/>
        <v>1</v>
      </c>
      <c r="I229" s="182">
        <f t="shared" si="44"/>
        <v>0</v>
      </c>
      <c r="J229" s="181">
        <f t="shared" si="45"/>
        <v>1</v>
      </c>
      <c r="K229" s="182"/>
      <c r="L229" s="184">
        <f t="shared" si="47"/>
        <v>225</v>
      </c>
      <c r="M229" s="184">
        <f t="shared" si="46"/>
        <v>562.5</v>
      </c>
    </row>
    <row r="230" spans="1:13" ht="12.75" customHeight="1" x14ac:dyDescent="0.2">
      <c r="A230" s="186">
        <f t="shared" si="36"/>
        <v>600</v>
      </c>
      <c r="B230" s="181">
        <f t="shared" si="37"/>
        <v>2</v>
      </c>
      <c r="C230" s="182">
        <f t="shared" si="38"/>
        <v>0</v>
      </c>
      <c r="D230" s="181">
        <f t="shared" si="39"/>
        <v>0</v>
      </c>
      <c r="E230" s="182">
        <f t="shared" si="40"/>
        <v>8</v>
      </c>
      <c r="F230" s="181">
        <f t="shared" si="41"/>
        <v>1</v>
      </c>
      <c r="G230" s="182">
        <f t="shared" si="42"/>
        <v>0</v>
      </c>
      <c r="H230" s="181">
        <f t="shared" si="43"/>
        <v>1</v>
      </c>
      <c r="I230" s="182">
        <f t="shared" si="44"/>
        <v>1</v>
      </c>
      <c r="J230" s="181">
        <f t="shared" si="45"/>
        <v>0</v>
      </c>
      <c r="K230" s="182"/>
      <c r="L230" s="184">
        <f t="shared" si="47"/>
        <v>226</v>
      </c>
      <c r="M230" s="184">
        <f t="shared" si="46"/>
        <v>565</v>
      </c>
    </row>
    <row r="231" spans="1:13" ht="12.75" customHeight="1" x14ac:dyDescent="0.2">
      <c r="A231" s="186">
        <f t="shared" si="36"/>
        <v>602.5</v>
      </c>
      <c r="B231" s="181">
        <f t="shared" si="37"/>
        <v>2</v>
      </c>
      <c r="C231" s="182">
        <f t="shared" si="38"/>
        <v>0</v>
      </c>
      <c r="D231" s="181">
        <f t="shared" si="39"/>
        <v>0</v>
      </c>
      <c r="E231" s="182">
        <f t="shared" si="40"/>
        <v>8</v>
      </c>
      <c r="F231" s="181">
        <f t="shared" si="41"/>
        <v>1</v>
      </c>
      <c r="G231" s="182">
        <f t="shared" si="42"/>
        <v>0</v>
      </c>
      <c r="H231" s="181">
        <f t="shared" si="43"/>
        <v>1</v>
      </c>
      <c r="I231" s="182">
        <f t="shared" si="44"/>
        <v>1</v>
      </c>
      <c r="J231" s="181">
        <f t="shared" si="45"/>
        <v>1</v>
      </c>
      <c r="K231" s="182"/>
      <c r="L231" s="184">
        <f t="shared" si="47"/>
        <v>227</v>
      </c>
      <c r="M231" s="184">
        <f t="shared" si="46"/>
        <v>567.5</v>
      </c>
    </row>
    <row r="232" spans="1:13" ht="12.75" customHeight="1" x14ac:dyDescent="0.2">
      <c r="A232" s="186">
        <f t="shared" si="36"/>
        <v>605</v>
      </c>
      <c r="B232" s="181">
        <f t="shared" si="37"/>
        <v>2</v>
      </c>
      <c r="C232" s="182">
        <f t="shared" si="38"/>
        <v>0</v>
      </c>
      <c r="D232" s="181">
        <f t="shared" si="39"/>
        <v>0</v>
      </c>
      <c r="E232" s="182">
        <f t="shared" si="40"/>
        <v>8</v>
      </c>
      <c r="F232" s="181">
        <f t="shared" si="41"/>
        <v>1</v>
      </c>
      <c r="G232" s="182">
        <f t="shared" si="42"/>
        <v>1</v>
      </c>
      <c r="H232" s="181">
        <f t="shared" si="43"/>
        <v>0</v>
      </c>
      <c r="I232" s="182">
        <f t="shared" si="44"/>
        <v>0</v>
      </c>
      <c r="J232" s="181">
        <f t="shared" si="45"/>
        <v>0</v>
      </c>
      <c r="K232" s="182"/>
      <c r="L232" s="184">
        <f t="shared" si="47"/>
        <v>228</v>
      </c>
      <c r="M232" s="184">
        <f t="shared" si="46"/>
        <v>570</v>
      </c>
    </row>
    <row r="233" spans="1:13" ht="12.75" customHeight="1" x14ac:dyDescent="0.2">
      <c r="A233" s="186">
        <f t="shared" si="36"/>
        <v>607.5</v>
      </c>
      <c r="B233" s="181">
        <f t="shared" si="37"/>
        <v>2</v>
      </c>
      <c r="C233" s="182">
        <f t="shared" si="38"/>
        <v>0</v>
      </c>
      <c r="D233" s="181">
        <f t="shared" si="39"/>
        <v>0</v>
      </c>
      <c r="E233" s="182">
        <f t="shared" si="40"/>
        <v>8</v>
      </c>
      <c r="F233" s="181">
        <f t="shared" si="41"/>
        <v>1</v>
      </c>
      <c r="G233" s="182">
        <f t="shared" si="42"/>
        <v>1</v>
      </c>
      <c r="H233" s="181">
        <f t="shared" si="43"/>
        <v>0</v>
      </c>
      <c r="I233" s="182">
        <f t="shared" si="44"/>
        <v>0</v>
      </c>
      <c r="J233" s="181">
        <f t="shared" si="45"/>
        <v>1</v>
      </c>
      <c r="K233" s="182"/>
      <c r="L233" s="184">
        <f t="shared" si="47"/>
        <v>229</v>
      </c>
      <c r="M233" s="184">
        <f t="shared" si="46"/>
        <v>572.5</v>
      </c>
    </row>
    <row r="234" spans="1:13" ht="12.75" customHeight="1" x14ac:dyDescent="0.2">
      <c r="A234" s="186">
        <f t="shared" si="36"/>
        <v>610</v>
      </c>
      <c r="B234" s="181">
        <f t="shared" si="37"/>
        <v>2</v>
      </c>
      <c r="C234" s="182">
        <f t="shared" si="38"/>
        <v>0</v>
      </c>
      <c r="D234" s="181">
        <f t="shared" si="39"/>
        <v>0</v>
      </c>
      <c r="E234" s="182">
        <f t="shared" si="40"/>
        <v>8</v>
      </c>
      <c r="F234" s="181">
        <f t="shared" si="41"/>
        <v>1</v>
      </c>
      <c r="G234" s="182">
        <f t="shared" si="42"/>
        <v>1</v>
      </c>
      <c r="H234" s="181">
        <f t="shared" si="43"/>
        <v>0</v>
      </c>
      <c r="I234" s="182">
        <f t="shared" si="44"/>
        <v>1</v>
      </c>
      <c r="J234" s="181">
        <f t="shared" si="45"/>
        <v>0</v>
      </c>
      <c r="K234" s="182"/>
      <c r="L234" s="184">
        <f t="shared" si="47"/>
        <v>230</v>
      </c>
      <c r="M234" s="184">
        <f t="shared" si="46"/>
        <v>575</v>
      </c>
    </row>
    <row r="235" spans="1:13" ht="12.75" customHeight="1" x14ac:dyDescent="0.2">
      <c r="A235" s="186">
        <f t="shared" si="36"/>
        <v>612.5</v>
      </c>
      <c r="B235" s="181">
        <f t="shared" si="37"/>
        <v>2</v>
      </c>
      <c r="C235" s="182">
        <f t="shared" si="38"/>
        <v>0</v>
      </c>
      <c r="D235" s="181">
        <f t="shared" si="39"/>
        <v>0</v>
      </c>
      <c r="E235" s="182">
        <f t="shared" si="40"/>
        <v>8</v>
      </c>
      <c r="F235" s="181">
        <f t="shared" si="41"/>
        <v>1</v>
      </c>
      <c r="G235" s="182">
        <f t="shared" si="42"/>
        <v>1</v>
      </c>
      <c r="H235" s="181">
        <f t="shared" si="43"/>
        <v>0</v>
      </c>
      <c r="I235" s="182">
        <f t="shared" si="44"/>
        <v>1</v>
      </c>
      <c r="J235" s="181">
        <f t="shared" si="45"/>
        <v>1</v>
      </c>
      <c r="K235" s="182"/>
      <c r="L235" s="184">
        <f t="shared" si="47"/>
        <v>231</v>
      </c>
      <c r="M235" s="184">
        <f t="shared" si="46"/>
        <v>577.5</v>
      </c>
    </row>
    <row r="236" spans="1:13" ht="12.75" customHeight="1" x14ac:dyDescent="0.2">
      <c r="A236" s="186">
        <f t="shared" si="36"/>
        <v>615</v>
      </c>
      <c r="B236" s="181">
        <f t="shared" si="37"/>
        <v>2</v>
      </c>
      <c r="C236" s="182">
        <f t="shared" si="38"/>
        <v>0</v>
      </c>
      <c r="D236" s="181">
        <f t="shared" si="39"/>
        <v>0</v>
      </c>
      <c r="E236" s="182">
        <f t="shared" si="40"/>
        <v>8</v>
      </c>
      <c r="F236" s="181">
        <f t="shared" si="41"/>
        <v>1</v>
      </c>
      <c r="G236" s="182">
        <f t="shared" si="42"/>
        <v>1</v>
      </c>
      <c r="H236" s="181">
        <f t="shared" si="43"/>
        <v>1</v>
      </c>
      <c r="I236" s="182">
        <f t="shared" si="44"/>
        <v>0</v>
      </c>
      <c r="J236" s="181">
        <f t="shared" si="45"/>
        <v>0</v>
      </c>
      <c r="K236" s="182"/>
      <c r="L236" s="184">
        <f t="shared" si="47"/>
        <v>232</v>
      </c>
      <c r="M236" s="184">
        <f t="shared" si="46"/>
        <v>580</v>
      </c>
    </row>
    <row r="237" spans="1:13" ht="12.75" customHeight="1" x14ac:dyDescent="0.2">
      <c r="A237" s="186">
        <f t="shared" si="36"/>
        <v>617.5</v>
      </c>
      <c r="B237" s="181">
        <f t="shared" si="37"/>
        <v>2</v>
      </c>
      <c r="C237" s="182">
        <f t="shared" si="38"/>
        <v>0</v>
      </c>
      <c r="D237" s="181">
        <f t="shared" si="39"/>
        <v>0</v>
      </c>
      <c r="E237" s="182">
        <f t="shared" si="40"/>
        <v>8</v>
      </c>
      <c r="F237" s="181">
        <f t="shared" si="41"/>
        <v>1</v>
      </c>
      <c r="G237" s="182">
        <f t="shared" si="42"/>
        <v>1</v>
      </c>
      <c r="H237" s="181">
        <f t="shared" si="43"/>
        <v>1</v>
      </c>
      <c r="I237" s="182">
        <f t="shared" si="44"/>
        <v>0</v>
      </c>
      <c r="J237" s="181">
        <f t="shared" si="45"/>
        <v>1</v>
      </c>
      <c r="K237" s="182"/>
      <c r="L237" s="184">
        <f t="shared" si="47"/>
        <v>233</v>
      </c>
      <c r="M237" s="184">
        <f t="shared" si="46"/>
        <v>582.5</v>
      </c>
    </row>
    <row r="238" spans="1:13" ht="12.75" customHeight="1" x14ac:dyDescent="0.2">
      <c r="A238" s="186">
        <f t="shared" si="36"/>
        <v>620</v>
      </c>
      <c r="B238" s="181">
        <f t="shared" si="37"/>
        <v>2</v>
      </c>
      <c r="C238" s="182">
        <f t="shared" si="38"/>
        <v>0</v>
      </c>
      <c r="D238" s="181">
        <f t="shared" si="39"/>
        <v>0</v>
      </c>
      <c r="E238" s="182">
        <f t="shared" si="40"/>
        <v>8</v>
      </c>
      <c r="F238" s="181">
        <f t="shared" si="41"/>
        <v>1</v>
      </c>
      <c r="G238" s="182">
        <f t="shared" si="42"/>
        <v>1</v>
      </c>
      <c r="H238" s="181">
        <f t="shared" si="43"/>
        <v>1</v>
      </c>
      <c r="I238" s="182">
        <f t="shared" si="44"/>
        <v>1</v>
      </c>
      <c r="J238" s="181">
        <f t="shared" si="45"/>
        <v>0</v>
      </c>
      <c r="K238" s="182"/>
      <c r="L238" s="184">
        <f t="shared" si="47"/>
        <v>234</v>
      </c>
      <c r="M238" s="184">
        <f t="shared" si="46"/>
        <v>585</v>
      </c>
    </row>
    <row r="239" spans="1:13" ht="12.75" customHeight="1" x14ac:dyDescent="0.2">
      <c r="A239" s="186">
        <f t="shared" si="36"/>
        <v>622.5</v>
      </c>
      <c r="B239" s="181">
        <f t="shared" si="37"/>
        <v>2</v>
      </c>
      <c r="C239" s="182">
        <f t="shared" si="38"/>
        <v>0</v>
      </c>
      <c r="D239" s="181">
        <f t="shared" si="39"/>
        <v>0</v>
      </c>
      <c r="E239" s="182">
        <f t="shared" si="40"/>
        <v>8</v>
      </c>
      <c r="F239" s="181">
        <f t="shared" si="41"/>
        <v>1</v>
      </c>
      <c r="G239" s="182">
        <f t="shared" si="42"/>
        <v>1</v>
      </c>
      <c r="H239" s="181">
        <f t="shared" si="43"/>
        <v>1</v>
      </c>
      <c r="I239" s="182">
        <f t="shared" si="44"/>
        <v>1</v>
      </c>
      <c r="J239" s="181">
        <f t="shared" si="45"/>
        <v>1</v>
      </c>
      <c r="K239" s="182"/>
      <c r="L239" s="184">
        <f t="shared" si="47"/>
        <v>235</v>
      </c>
      <c r="M239" s="184">
        <f t="shared" si="46"/>
        <v>587.5</v>
      </c>
    </row>
    <row r="240" spans="1:13" ht="12.75" customHeight="1" x14ac:dyDescent="0.2">
      <c r="A240" s="186">
        <f t="shared" si="36"/>
        <v>625</v>
      </c>
      <c r="B240" s="181">
        <f t="shared" si="37"/>
        <v>2</v>
      </c>
      <c r="C240" s="182">
        <f t="shared" si="38"/>
        <v>0</v>
      </c>
      <c r="D240" s="181">
        <f t="shared" si="39"/>
        <v>0</v>
      </c>
      <c r="E240" s="182">
        <f t="shared" si="40"/>
        <v>8</v>
      </c>
      <c r="F240" s="181">
        <f t="shared" si="41"/>
        <v>1</v>
      </c>
      <c r="G240" s="182">
        <f t="shared" si="42"/>
        <v>1</v>
      </c>
      <c r="H240" s="181">
        <f t="shared" si="43"/>
        <v>2</v>
      </c>
      <c r="I240" s="182">
        <f t="shared" si="44"/>
        <v>0</v>
      </c>
      <c r="J240" s="181">
        <f t="shared" si="45"/>
        <v>0</v>
      </c>
      <c r="K240" s="182"/>
      <c r="L240" s="184">
        <f t="shared" si="47"/>
        <v>236</v>
      </c>
      <c r="M240" s="184">
        <f t="shared" si="46"/>
        <v>590</v>
      </c>
    </row>
    <row r="241" spans="1:13" ht="12.75" customHeight="1" x14ac:dyDescent="0.2">
      <c r="A241" s="186">
        <f t="shared" si="36"/>
        <v>627.5</v>
      </c>
      <c r="B241" s="181">
        <f t="shared" si="37"/>
        <v>2</v>
      </c>
      <c r="C241" s="182">
        <f t="shared" si="38"/>
        <v>0</v>
      </c>
      <c r="D241" s="181">
        <f t="shared" si="39"/>
        <v>0</v>
      </c>
      <c r="E241" s="182">
        <f t="shared" si="40"/>
        <v>8</v>
      </c>
      <c r="F241" s="181">
        <f t="shared" si="41"/>
        <v>1</v>
      </c>
      <c r="G241" s="182">
        <f t="shared" si="42"/>
        <v>1</v>
      </c>
      <c r="H241" s="181">
        <f t="shared" si="43"/>
        <v>2</v>
      </c>
      <c r="I241" s="182">
        <f t="shared" si="44"/>
        <v>0</v>
      </c>
      <c r="J241" s="181">
        <f t="shared" si="45"/>
        <v>1</v>
      </c>
      <c r="K241" s="182"/>
      <c r="L241" s="184">
        <f t="shared" si="47"/>
        <v>237</v>
      </c>
      <c r="M241" s="184">
        <f t="shared" si="46"/>
        <v>592.5</v>
      </c>
    </row>
    <row r="242" spans="1:13" ht="12.75" customHeight="1" x14ac:dyDescent="0.2">
      <c r="A242" s="186">
        <f t="shared" si="36"/>
        <v>630</v>
      </c>
      <c r="B242" s="181">
        <f t="shared" si="37"/>
        <v>2</v>
      </c>
      <c r="C242" s="182">
        <f t="shared" si="38"/>
        <v>0</v>
      </c>
      <c r="D242" s="181">
        <f t="shared" si="39"/>
        <v>0</v>
      </c>
      <c r="E242" s="182">
        <f t="shared" si="40"/>
        <v>8</v>
      </c>
      <c r="F242" s="181">
        <f t="shared" si="41"/>
        <v>1</v>
      </c>
      <c r="G242" s="182">
        <f t="shared" si="42"/>
        <v>1</v>
      </c>
      <c r="H242" s="181">
        <f t="shared" si="43"/>
        <v>2</v>
      </c>
      <c r="I242" s="182">
        <f t="shared" si="44"/>
        <v>1</v>
      </c>
      <c r="J242" s="181">
        <f t="shared" si="45"/>
        <v>0</v>
      </c>
      <c r="K242" s="182"/>
      <c r="L242" s="184">
        <f t="shared" si="47"/>
        <v>238</v>
      </c>
      <c r="M242" s="184">
        <f t="shared" si="46"/>
        <v>595</v>
      </c>
    </row>
    <row r="243" spans="1:13" ht="12.75" customHeight="1" x14ac:dyDescent="0.2">
      <c r="A243" s="186">
        <f t="shared" si="36"/>
        <v>632.5</v>
      </c>
      <c r="B243" s="181">
        <f t="shared" si="37"/>
        <v>2</v>
      </c>
      <c r="C243" s="182">
        <f t="shared" si="38"/>
        <v>0</v>
      </c>
      <c r="D243" s="181">
        <f t="shared" si="39"/>
        <v>0</v>
      </c>
      <c r="E243" s="182">
        <f t="shared" si="40"/>
        <v>8</v>
      </c>
      <c r="F243" s="181">
        <f t="shared" si="41"/>
        <v>1</v>
      </c>
      <c r="G243" s="182">
        <f t="shared" si="42"/>
        <v>1</v>
      </c>
      <c r="H243" s="181">
        <f t="shared" si="43"/>
        <v>2</v>
      </c>
      <c r="I243" s="182">
        <f t="shared" si="44"/>
        <v>1</v>
      </c>
      <c r="J243" s="181">
        <f t="shared" si="45"/>
        <v>1</v>
      </c>
      <c r="K243" s="182"/>
      <c r="L243" s="184">
        <f t="shared" si="47"/>
        <v>239</v>
      </c>
      <c r="M243" s="184">
        <f t="shared" si="46"/>
        <v>597.5</v>
      </c>
    </row>
    <row r="244" spans="1:13" ht="12.75" customHeight="1" x14ac:dyDescent="0.2">
      <c r="A244" s="186">
        <f t="shared" si="36"/>
        <v>0</v>
      </c>
      <c r="B244" s="181">
        <f t="shared" si="37"/>
        <v>0</v>
      </c>
      <c r="C244" s="182">
        <f t="shared" si="38"/>
        <v>0</v>
      </c>
      <c r="D244" s="181">
        <f t="shared" si="39"/>
        <v>0</v>
      </c>
      <c r="E244" s="182">
        <f t="shared" si="40"/>
        <v>0</v>
      </c>
      <c r="F244" s="181">
        <f t="shared" si="41"/>
        <v>0</v>
      </c>
      <c r="G244" s="182">
        <f t="shared" si="42"/>
        <v>0</v>
      </c>
      <c r="H244" s="181">
        <f t="shared" si="43"/>
        <v>0</v>
      </c>
      <c r="I244" s="182">
        <f t="shared" si="44"/>
        <v>0</v>
      </c>
      <c r="J244" s="181">
        <f t="shared" si="45"/>
        <v>0</v>
      </c>
      <c r="K244" s="182"/>
      <c r="L244" s="184">
        <f t="shared" si="47"/>
        <v>240</v>
      </c>
      <c r="M244" s="184">
        <f t="shared" si="46"/>
        <v>600</v>
      </c>
    </row>
    <row r="245" spans="1:13" ht="12.75" customHeight="1" x14ac:dyDescent="0.2">
      <c r="A245" s="186">
        <f t="shared" si="36"/>
        <v>0</v>
      </c>
      <c r="B245" s="181">
        <f t="shared" si="37"/>
        <v>0</v>
      </c>
      <c r="C245" s="182">
        <f t="shared" si="38"/>
        <v>0</v>
      </c>
      <c r="D245" s="181">
        <f t="shared" si="39"/>
        <v>0</v>
      </c>
      <c r="E245" s="182">
        <f t="shared" si="40"/>
        <v>0</v>
      </c>
      <c r="F245" s="181">
        <f t="shared" si="41"/>
        <v>0</v>
      </c>
      <c r="G245" s="182">
        <f t="shared" si="42"/>
        <v>0</v>
      </c>
      <c r="H245" s="181">
        <f t="shared" si="43"/>
        <v>0</v>
      </c>
      <c r="I245" s="182">
        <f t="shared" si="44"/>
        <v>0</v>
      </c>
      <c r="J245" s="181">
        <f t="shared" si="45"/>
        <v>0</v>
      </c>
      <c r="K245" s="182"/>
      <c r="L245" s="184">
        <f t="shared" si="47"/>
        <v>241</v>
      </c>
      <c r="M245" s="184">
        <f t="shared" si="46"/>
        <v>602.5</v>
      </c>
    </row>
    <row r="246" spans="1:13" ht="12.75" customHeight="1" x14ac:dyDescent="0.2">
      <c r="A246" s="186">
        <f t="shared" si="36"/>
        <v>0</v>
      </c>
      <c r="B246" s="181">
        <f t="shared" si="37"/>
        <v>0</v>
      </c>
      <c r="C246" s="182">
        <f t="shared" si="38"/>
        <v>0</v>
      </c>
      <c r="D246" s="181">
        <f t="shared" si="39"/>
        <v>0</v>
      </c>
      <c r="E246" s="182">
        <f t="shared" si="40"/>
        <v>0</v>
      </c>
      <c r="F246" s="181">
        <f t="shared" si="41"/>
        <v>0</v>
      </c>
      <c r="G246" s="182">
        <f t="shared" si="42"/>
        <v>0</v>
      </c>
      <c r="H246" s="181">
        <f t="shared" si="43"/>
        <v>0</v>
      </c>
      <c r="I246" s="182">
        <f t="shared" si="44"/>
        <v>0</v>
      </c>
      <c r="J246" s="181">
        <f t="shared" si="45"/>
        <v>0</v>
      </c>
      <c r="K246" s="182"/>
      <c r="L246" s="184">
        <f t="shared" si="47"/>
        <v>242</v>
      </c>
      <c r="M246" s="184">
        <f t="shared" si="46"/>
        <v>605</v>
      </c>
    </row>
    <row r="247" spans="1:13" ht="12.75" customHeight="1" x14ac:dyDescent="0.2">
      <c r="A247" s="186">
        <f t="shared" si="36"/>
        <v>0</v>
      </c>
      <c r="B247" s="181">
        <f t="shared" si="37"/>
        <v>0</v>
      </c>
      <c r="C247" s="182">
        <f t="shared" si="38"/>
        <v>0</v>
      </c>
      <c r="D247" s="181">
        <f t="shared" si="39"/>
        <v>0</v>
      </c>
      <c r="E247" s="182">
        <f t="shared" si="40"/>
        <v>0</v>
      </c>
      <c r="F247" s="181">
        <f t="shared" si="41"/>
        <v>0</v>
      </c>
      <c r="G247" s="182">
        <f t="shared" si="42"/>
        <v>0</v>
      </c>
      <c r="H247" s="181">
        <f t="shared" si="43"/>
        <v>0</v>
      </c>
      <c r="I247" s="182">
        <f t="shared" si="44"/>
        <v>0</v>
      </c>
      <c r="J247" s="181">
        <f t="shared" si="45"/>
        <v>0</v>
      </c>
      <c r="K247" s="182"/>
      <c r="L247" s="184">
        <f t="shared" si="47"/>
        <v>243</v>
      </c>
      <c r="M247" s="184">
        <f t="shared" si="46"/>
        <v>607.5</v>
      </c>
    </row>
    <row r="248" spans="1:13" ht="12.75" customHeight="1" x14ac:dyDescent="0.2">
      <c r="A248" s="186">
        <f t="shared" si="36"/>
        <v>0</v>
      </c>
      <c r="B248" s="181">
        <f t="shared" si="37"/>
        <v>0</v>
      </c>
      <c r="C248" s="182">
        <f t="shared" si="38"/>
        <v>0</v>
      </c>
      <c r="D248" s="181">
        <f t="shared" si="39"/>
        <v>0</v>
      </c>
      <c r="E248" s="182">
        <f t="shared" si="40"/>
        <v>0</v>
      </c>
      <c r="F248" s="181">
        <f t="shared" si="41"/>
        <v>0</v>
      </c>
      <c r="G248" s="182">
        <f t="shared" si="42"/>
        <v>0</v>
      </c>
      <c r="H248" s="181">
        <f t="shared" si="43"/>
        <v>0</v>
      </c>
      <c r="I248" s="182">
        <f t="shared" si="44"/>
        <v>0</v>
      </c>
      <c r="J248" s="181">
        <f t="shared" si="45"/>
        <v>0</v>
      </c>
      <c r="K248" s="182"/>
      <c r="L248" s="184">
        <f t="shared" si="47"/>
        <v>244</v>
      </c>
      <c r="M248" s="184">
        <f t="shared" si="46"/>
        <v>610</v>
      </c>
    </row>
    <row r="249" spans="1:13" ht="12.75" customHeight="1" x14ac:dyDescent="0.2">
      <c r="A249" s="186">
        <f t="shared" si="36"/>
        <v>0</v>
      </c>
      <c r="B249" s="181">
        <f t="shared" si="37"/>
        <v>0</v>
      </c>
      <c r="C249" s="182">
        <f t="shared" si="38"/>
        <v>0</v>
      </c>
      <c r="D249" s="181">
        <f t="shared" si="39"/>
        <v>0</v>
      </c>
      <c r="E249" s="182">
        <f t="shared" si="40"/>
        <v>0</v>
      </c>
      <c r="F249" s="181">
        <f t="shared" si="41"/>
        <v>0</v>
      </c>
      <c r="G249" s="182">
        <f t="shared" si="42"/>
        <v>0</v>
      </c>
      <c r="H249" s="181">
        <f t="shared" si="43"/>
        <v>0</v>
      </c>
      <c r="I249" s="182">
        <f t="shared" si="44"/>
        <v>0</v>
      </c>
      <c r="J249" s="181">
        <f t="shared" si="45"/>
        <v>0</v>
      </c>
      <c r="K249" s="182"/>
      <c r="L249" s="184">
        <f t="shared" si="47"/>
        <v>245</v>
      </c>
      <c r="M249" s="184">
        <f t="shared" si="46"/>
        <v>612.5</v>
      </c>
    </row>
    <row r="250" spans="1:13" ht="12.75" customHeight="1" x14ac:dyDescent="0.2">
      <c r="A250" s="186">
        <f t="shared" si="36"/>
        <v>0</v>
      </c>
      <c r="B250" s="181">
        <f t="shared" si="37"/>
        <v>0</v>
      </c>
      <c r="C250" s="182">
        <f t="shared" si="38"/>
        <v>0</v>
      </c>
      <c r="D250" s="181">
        <f t="shared" si="39"/>
        <v>0</v>
      </c>
      <c r="E250" s="182">
        <f t="shared" si="40"/>
        <v>0</v>
      </c>
      <c r="F250" s="181">
        <f t="shared" si="41"/>
        <v>0</v>
      </c>
      <c r="G250" s="182">
        <f t="shared" si="42"/>
        <v>0</v>
      </c>
      <c r="H250" s="181">
        <f t="shared" si="43"/>
        <v>0</v>
      </c>
      <c r="I250" s="182">
        <f t="shared" si="44"/>
        <v>0</v>
      </c>
      <c r="J250" s="181">
        <f t="shared" si="45"/>
        <v>0</v>
      </c>
      <c r="K250" s="182"/>
      <c r="L250" s="184">
        <f t="shared" si="47"/>
        <v>246</v>
      </c>
      <c r="M250" s="184">
        <f t="shared" si="46"/>
        <v>615</v>
      </c>
    </row>
    <row r="251" spans="1:13" ht="12.75" customHeight="1" x14ac:dyDescent="0.2">
      <c r="A251" s="186">
        <f t="shared" si="36"/>
        <v>0</v>
      </c>
      <c r="B251" s="181">
        <f t="shared" si="37"/>
        <v>0</v>
      </c>
      <c r="C251" s="182">
        <f t="shared" si="38"/>
        <v>0</v>
      </c>
      <c r="D251" s="181">
        <f t="shared" si="39"/>
        <v>0</v>
      </c>
      <c r="E251" s="182">
        <f t="shared" si="40"/>
        <v>0</v>
      </c>
      <c r="F251" s="181">
        <f t="shared" si="41"/>
        <v>0</v>
      </c>
      <c r="G251" s="182">
        <f t="shared" si="42"/>
        <v>0</v>
      </c>
      <c r="H251" s="181">
        <f t="shared" si="43"/>
        <v>0</v>
      </c>
      <c r="I251" s="182">
        <f t="shared" si="44"/>
        <v>0</v>
      </c>
      <c r="J251" s="181">
        <f t="shared" si="45"/>
        <v>0</v>
      </c>
      <c r="K251" s="182"/>
      <c r="L251" s="184">
        <f t="shared" si="47"/>
        <v>247</v>
      </c>
      <c r="M251" s="184">
        <f t="shared" si="46"/>
        <v>617.5</v>
      </c>
    </row>
    <row r="252" spans="1:13" ht="12.75" customHeight="1" x14ac:dyDescent="0.2">
      <c r="A252" s="186">
        <f t="shared" si="36"/>
        <v>0</v>
      </c>
      <c r="B252" s="181">
        <f t="shared" si="37"/>
        <v>0</v>
      </c>
      <c r="C252" s="182">
        <f t="shared" si="38"/>
        <v>0</v>
      </c>
      <c r="D252" s="181">
        <f t="shared" si="39"/>
        <v>0</v>
      </c>
      <c r="E252" s="182">
        <f t="shared" si="40"/>
        <v>0</v>
      </c>
      <c r="F252" s="181">
        <f t="shared" si="41"/>
        <v>0</v>
      </c>
      <c r="G252" s="182">
        <f t="shared" si="42"/>
        <v>0</v>
      </c>
      <c r="H252" s="181">
        <f t="shared" si="43"/>
        <v>0</v>
      </c>
      <c r="I252" s="182">
        <f t="shared" si="44"/>
        <v>0</v>
      </c>
      <c r="J252" s="181">
        <f t="shared" si="45"/>
        <v>0</v>
      </c>
      <c r="K252" s="182"/>
      <c r="L252" s="184">
        <f t="shared" si="47"/>
        <v>248</v>
      </c>
      <c r="M252" s="184">
        <f t="shared" si="46"/>
        <v>620</v>
      </c>
    </row>
    <row r="253" spans="1:13" ht="12.75" customHeight="1" x14ac:dyDescent="0.2">
      <c r="A253" s="186">
        <f t="shared" si="36"/>
        <v>0</v>
      </c>
      <c r="B253" s="181">
        <f t="shared" si="37"/>
        <v>0</v>
      </c>
      <c r="C253" s="182">
        <f t="shared" si="38"/>
        <v>0</v>
      </c>
      <c r="D253" s="181">
        <f t="shared" si="39"/>
        <v>0</v>
      </c>
      <c r="E253" s="182">
        <f t="shared" si="40"/>
        <v>0</v>
      </c>
      <c r="F253" s="181">
        <f t="shared" si="41"/>
        <v>0</v>
      </c>
      <c r="G253" s="182">
        <f t="shared" si="42"/>
        <v>0</v>
      </c>
      <c r="H253" s="181">
        <f t="shared" si="43"/>
        <v>0</v>
      </c>
      <c r="I253" s="182">
        <f t="shared" si="44"/>
        <v>0</v>
      </c>
      <c r="J253" s="181">
        <f t="shared" si="45"/>
        <v>0</v>
      </c>
      <c r="K253" s="182"/>
      <c r="L253" s="184">
        <f t="shared" si="47"/>
        <v>249</v>
      </c>
      <c r="M253" s="184">
        <f t="shared" si="46"/>
        <v>622.5</v>
      </c>
    </row>
    <row r="254" spans="1:13" ht="12.75" customHeight="1" x14ac:dyDescent="0.2">
      <c r="A254" s="186">
        <f t="shared" si="36"/>
        <v>0</v>
      </c>
      <c r="B254" s="181">
        <f t="shared" si="37"/>
        <v>0</v>
      </c>
      <c r="C254" s="182">
        <f t="shared" si="38"/>
        <v>0</v>
      </c>
      <c r="D254" s="181">
        <f t="shared" si="39"/>
        <v>0</v>
      </c>
      <c r="E254" s="182">
        <f t="shared" si="40"/>
        <v>0</v>
      </c>
      <c r="F254" s="181">
        <f t="shared" si="41"/>
        <v>0</v>
      </c>
      <c r="G254" s="182">
        <f t="shared" si="42"/>
        <v>0</v>
      </c>
      <c r="H254" s="181">
        <f t="shared" si="43"/>
        <v>0</v>
      </c>
      <c r="I254" s="182">
        <f t="shared" si="44"/>
        <v>0</v>
      </c>
      <c r="J254" s="181">
        <f t="shared" si="45"/>
        <v>0</v>
      </c>
      <c r="K254" s="182"/>
      <c r="L254" s="184">
        <f t="shared" si="47"/>
        <v>250</v>
      </c>
      <c r="M254" s="184">
        <f t="shared" si="46"/>
        <v>625</v>
      </c>
    </row>
    <row r="255" spans="1:13" ht="12.75" customHeight="1" x14ac:dyDescent="0.2">
      <c r="A255" s="186">
        <f t="shared" si="36"/>
        <v>0</v>
      </c>
      <c r="B255" s="181">
        <f t="shared" si="37"/>
        <v>0</v>
      </c>
      <c r="C255" s="182">
        <f t="shared" si="38"/>
        <v>0</v>
      </c>
      <c r="D255" s="181">
        <f t="shared" si="39"/>
        <v>0</v>
      </c>
      <c r="E255" s="182">
        <f t="shared" si="40"/>
        <v>0</v>
      </c>
      <c r="F255" s="181">
        <f t="shared" si="41"/>
        <v>0</v>
      </c>
      <c r="G255" s="182">
        <f t="shared" si="42"/>
        <v>0</v>
      </c>
      <c r="H255" s="181">
        <f t="shared" si="43"/>
        <v>0</v>
      </c>
      <c r="I255" s="182">
        <f t="shared" si="44"/>
        <v>0</v>
      </c>
      <c r="J255" s="181">
        <f t="shared" si="45"/>
        <v>0</v>
      </c>
      <c r="K255" s="182"/>
      <c r="L255" s="184">
        <f t="shared" si="47"/>
        <v>251</v>
      </c>
      <c r="M255" s="184">
        <f t="shared" si="46"/>
        <v>627.5</v>
      </c>
    </row>
    <row r="256" spans="1:13" ht="12.75" customHeight="1" x14ac:dyDescent="0.2">
      <c r="A256" s="186">
        <f t="shared" si="36"/>
        <v>0</v>
      </c>
      <c r="B256" s="181">
        <f t="shared" si="37"/>
        <v>0</v>
      </c>
      <c r="C256" s="182">
        <f t="shared" si="38"/>
        <v>0</v>
      </c>
      <c r="D256" s="181">
        <f t="shared" si="39"/>
        <v>0</v>
      </c>
      <c r="E256" s="182">
        <f t="shared" si="40"/>
        <v>0</v>
      </c>
      <c r="F256" s="181">
        <f t="shared" si="41"/>
        <v>0</v>
      </c>
      <c r="G256" s="182">
        <f t="shared" si="42"/>
        <v>0</v>
      </c>
      <c r="H256" s="181">
        <f t="shared" si="43"/>
        <v>0</v>
      </c>
      <c r="I256" s="182">
        <f t="shared" si="44"/>
        <v>0</v>
      </c>
      <c r="J256" s="181">
        <f t="shared" si="45"/>
        <v>0</v>
      </c>
      <c r="K256" s="182"/>
      <c r="L256" s="184">
        <f t="shared" si="47"/>
        <v>252</v>
      </c>
      <c r="M256" s="184">
        <f t="shared" si="46"/>
        <v>630</v>
      </c>
    </row>
    <row r="257" spans="1:13" ht="12.75" customHeight="1" x14ac:dyDescent="0.2">
      <c r="A257" s="186">
        <f t="shared" si="36"/>
        <v>0</v>
      </c>
      <c r="B257" s="181">
        <f t="shared" si="37"/>
        <v>0</v>
      </c>
      <c r="C257" s="182">
        <f t="shared" si="38"/>
        <v>0</v>
      </c>
      <c r="D257" s="181">
        <f t="shared" si="39"/>
        <v>0</v>
      </c>
      <c r="E257" s="182">
        <f t="shared" si="40"/>
        <v>0</v>
      </c>
      <c r="F257" s="181">
        <f t="shared" si="41"/>
        <v>0</v>
      </c>
      <c r="G257" s="182">
        <f t="shared" si="42"/>
        <v>0</v>
      </c>
      <c r="H257" s="181">
        <f t="shared" si="43"/>
        <v>0</v>
      </c>
      <c r="I257" s="182">
        <f t="shared" si="44"/>
        <v>0</v>
      </c>
      <c r="J257" s="181">
        <f t="shared" si="45"/>
        <v>0</v>
      </c>
      <c r="K257" s="182"/>
      <c r="L257" s="184">
        <f t="shared" si="47"/>
        <v>253</v>
      </c>
      <c r="M257" s="184">
        <f t="shared" si="46"/>
        <v>632.5</v>
      </c>
    </row>
    <row r="258" spans="1:13" ht="12.75" customHeight="1" x14ac:dyDescent="0.2">
      <c r="A258" s="186">
        <f t="shared" si="36"/>
        <v>0</v>
      </c>
      <c r="B258" s="181">
        <f t="shared" si="37"/>
        <v>0</v>
      </c>
      <c r="C258" s="182">
        <f t="shared" si="38"/>
        <v>0</v>
      </c>
      <c r="D258" s="181">
        <f t="shared" si="39"/>
        <v>0</v>
      </c>
      <c r="E258" s="182">
        <f t="shared" si="40"/>
        <v>0</v>
      </c>
      <c r="F258" s="181">
        <f t="shared" si="41"/>
        <v>0</v>
      </c>
      <c r="G258" s="182">
        <f t="shared" si="42"/>
        <v>0</v>
      </c>
      <c r="H258" s="181">
        <f t="shared" si="43"/>
        <v>0</v>
      </c>
      <c r="I258" s="182">
        <f t="shared" si="44"/>
        <v>0</v>
      </c>
      <c r="J258" s="181">
        <f t="shared" si="45"/>
        <v>0</v>
      </c>
      <c r="K258" s="182"/>
      <c r="L258" s="184">
        <f t="shared" si="47"/>
        <v>254</v>
      </c>
      <c r="M258" s="184">
        <f t="shared" si="46"/>
        <v>635</v>
      </c>
    </row>
    <row r="259" spans="1:13" ht="12.75" customHeight="1" x14ac:dyDescent="0.2">
      <c r="A259" s="186">
        <f t="shared" si="36"/>
        <v>0</v>
      </c>
      <c r="B259" s="181">
        <f t="shared" si="37"/>
        <v>0</v>
      </c>
      <c r="C259" s="182">
        <f t="shared" si="38"/>
        <v>0</v>
      </c>
      <c r="D259" s="181">
        <f t="shared" si="39"/>
        <v>0</v>
      </c>
      <c r="E259" s="182">
        <f t="shared" si="40"/>
        <v>0</v>
      </c>
      <c r="F259" s="181">
        <f t="shared" si="41"/>
        <v>0</v>
      </c>
      <c r="G259" s="182">
        <f t="shared" si="42"/>
        <v>0</v>
      </c>
      <c r="H259" s="181">
        <f t="shared" si="43"/>
        <v>0</v>
      </c>
      <c r="I259" s="182">
        <f t="shared" si="44"/>
        <v>0</v>
      </c>
      <c r="J259" s="181">
        <f t="shared" si="45"/>
        <v>0</v>
      </c>
      <c r="K259" s="182"/>
      <c r="L259" s="184">
        <f t="shared" si="47"/>
        <v>255</v>
      </c>
      <c r="M259" s="184">
        <f t="shared" si="46"/>
        <v>637.5</v>
      </c>
    </row>
    <row r="260" spans="1:13" ht="12.75" customHeight="1" x14ac:dyDescent="0.2">
      <c r="A260" s="186">
        <f t="shared" si="36"/>
        <v>0</v>
      </c>
      <c r="B260" s="181">
        <f t="shared" si="37"/>
        <v>0</v>
      </c>
      <c r="C260" s="182">
        <f t="shared" si="38"/>
        <v>0</v>
      </c>
      <c r="D260" s="181">
        <f t="shared" si="39"/>
        <v>0</v>
      </c>
      <c r="E260" s="182">
        <f t="shared" si="40"/>
        <v>0</v>
      </c>
      <c r="F260" s="181">
        <f t="shared" si="41"/>
        <v>0</v>
      </c>
      <c r="G260" s="182">
        <f t="shared" si="42"/>
        <v>0</v>
      </c>
      <c r="H260" s="181">
        <f t="shared" si="43"/>
        <v>0</v>
      </c>
      <c r="I260" s="182">
        <f t="shared" si="44"/>
        <v>0</v>
      </c>
      <c r="J260" s="181">
        <f t="shared" si="45"/>
        <v>0</v>
      </c>
      <c r="K260" s="182"/>
      <c r="L260" s="184">
        <f t="shared" si="47"/>
        <v>256</v>
      </c>
      <c r="M260" s="184">
        <f t="shared" si="46"/>
        <v>640</v>
      </c>
    </row>
  </sheetData>
  <phoneticPr fontId="45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556"/>
  <sheetViews>
    <sheetView zoomScale="70" zoomScaleNormal="70" workbookViewId="0">
      <pane ySplit="2" topLeftCell="A3" activePane="bottomLeft" state="frozen"/>
      <selection activeCell="B1" sqref="B1"/>
      <selection pane="bottomLeft" activeCell="DA17" sqref="DA17"/>
    </sheetView>
  </sheetViews>
  <sheetFormatPr defaultColWidth="9.140625" defaultRowHeight="12.75" x14ac:dyDescent="0.2"/>
  <cols>
    <col min="1" max="1" width="9" style="247" customWidth="1"/>
    <col min="2" max="2" width="7.28515625" style="247" customWidth="1"/>
    <col min="3" max="3" width="33.85546875" style="247" customWidth="1"/>
    <col min="4" max="4" width="5.5703125" style="247" customWidth="1"/>
    <col min="5" max="5" width="16.5703125" style="247" customWidth="1"/>
    <col min="6" max="6" width="7.28515625" style="247" customWidth="1"/>
    <col min="7" max="8" width="9.140625" style="247" hidden="1" customWidth="1"/>
    <col min="9" max="9" width="4.42578125" style="247" customWidth="1"/>
    <col min="10" max="10" width="4.42578125" style="248" customWidth="1"/>
    <col min="11" max="11" width="8" style="247" customWidth="1"/>
    <col min="12" max="15" width="9.140625" style="247" hidden="1" customWidth="1"/>
    <col min="16" max="16" width="4.42578125" style="248" customWidth="1"/>
    <col min="17" max="17" width="8" style="247" customWidth="1"/>
    <col min="18" max="22" width="8" style="247" hidden="1" customWidth="1"/>
    <col min="23" max="23" width="8" style="247" customWidth="1"/>
    <col min="24" max="33" width="9.140625" style="247" hidden="1" customWidth="1"/>
    <col min="34" max="34" width="33.140625" style="247" customWidth="1"/>
    <col min="35" max="35" width="14" style="247" customWidth="1"/>
    <col min="36" max="37" width="9.140625" style="258" hidden="1" customWidth="1"/>
    <col min="38" max="38" width="7.5703125" style="258" hidden="1" customWidth="1"/>
    <col min="39" max="39" width="21.140625" style="259" customWidth="1"/>
    <col min="40" max="103" width="9.140625" style="259" hidden="1" customWidth="1"/>
    <col min="104" max="104" width="24.5703125" style="259" customWidth="1"/>
    <col min="105" max="120" width="9.140625" style="259" customWidth="1"/>
    <col min="121" max="16384" width="9.140625" style="259"/>
  </cols>
  <sheetData>
    <row r="1" spans="1:103" s="250" customFormat="1" ht="38.2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8"/>
      <c r="K1" s="247"/>
      <c r="L1" s="247"/>
      <c r="M1" s="247"/>
      <c r="N1" s="247"/>
      <c r="O1" s="247"/>
      <c r="P1" s="248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9"/>
      <c r="AK1" s="249"/>
      <c r="AL1" s="249"/>
      <c r="AY1" s="251" t="str">
        <f>CONCATENATE("Setup!O7:O",COUNTA(Setup!O:O)+3)</f>
        <v>Setup!O7:O246</v>
      </c>
      <c r="BB1" s="250" t="s">
        <v>62</v>
      </c>
      <c r="BC1" s="250" t="s">
        <v>63</v>
      </c>
      <c r="BD1" s="250" t="s">
        <v>64</v>
      </c>
      <c r="BE1" s="250" t="s">
        <v>65</v>
      </c>
      <c r="BF1" s="250" t="s">
        <v>66</v>
      </c>
      <c r="CC1" s="250">
        <v>17</v>
      </c>
    </row>
    <row r="2" spans="1:103" s="255" customFormat="1" ht="26.25" thickBot="1" x14ac:dyDescent="0.25">
      <c r="A2" s="252"/>
      <c r="B2" s="252" t="s">
        <v>107</v>
      </c>
      <c r="C2" s="252" t="s">
        <v>0</v>
      </c>
      <c r="D2" s="252" t="s">
        <v>1</v>
      </c>
      <c r="E2" s="252" t="s">
        <v>29</v>
      </c>
      <c r="F2" s="252" t="str">
        <f>Setup!K6</f>
        <v>BWt (Kg)</v>
      </c>
      <c r="G2" s="252" t="s">
        <v>103</v>
      </c>
      <c r="H2" s="252" t="s">
        <v>94</v>
      </c>
      <c r="I2" s="252" t="s">
        <v>2</v>
      </c>
      <c r="J2" s="253" t="s">
        <v>26</v>
      </c>
      <c r="K2" s="252" t="s">
        <v>22</v>
      </c>
      <c r="L2" s="252" t="s">
        <v>23</v>
      </c>
      <c r="M2" s="252" t="s">
        <v>24</v>
      </c>
      <c r="N2" s="252" t="s">
        <v>25</v>
      </c>
      <c r="O2" s="252" t="s">
        <v>11</v>
      </c>
      <c r="P2" s="253" t="s">
        <v>27</v>
      </c>
      <c r="Q2" s="252" t="s">
        <v>104</v>
      </c>
      <c r="R2" s="252" t="s">
        <v>13</v>
      </c>
      <c r="S2" s="252" t="s">
        <v>14</v>
      </c>
      <c r="T2" s="252" t="s">
        <v>28</v>
      </c>
      <c r="U2" s="252" t="s">
        <v>15</v>
      </c>
      <c r="V2" s="252" t="s">
        <v>16</v>
      </c>
      <c r="W2" s="252" t="s">
        <v>17</v>
      </c>
      <c r="X2" s="252" t="s">
        <v>18</v>
      </c>
      <c r="Y2" s="252" t="s">
        <v>19</v>
      </c>
      <c r="Z2" s="252" t="s">
        <v>20</v>
      </c>
      <c r="AA2" s="252" t="s">
        <v>21</v>
      </c>
      <c r="AB2" s="252"/>
      <c r="AC2" s="252" t="s">
        <v>90</v>
      </c>
      <c r="AD2" s="252" t="s">
        <v>95</v>
      </c>
      <c r="AE2" s="252" t="s">
        <v>100</v>
      </c>
      <c r="AF2" s="252" t="s">
        <v>30</v>
      </c>
      <c r="AG2" s="252" t="s">
        <v>37</v>
      </c>
      <c r="AH2" s="252" t="s">
        <v>44</v>
      </c>
      <c r="AI2" s="252" t="s">
        <v>106</v>
      </c>
      <c r="AJ2" s="254" t="s">
        <v>102</v>
      </c>
      <c r="AK2" s="254" t="s">
        <v>36</v>
      </c>
      <c r="AL2" s="254" t="s">
        <v>38</v>
      </c>
      <c r="AP2" s="255" t="s">
        <v>98</v>
      </c>
      <c r="AQ2" s="255" t="s">
        <v>99</v>
      </c>
      <c r="AR2" s="255">
        <v>-1</v>
      </c>
      <c r="CC2" s="255">
        <v>105</v>
      </c>
      <c r="CH2" s="255" t="s">
        <v>80</v>
      </c>
      <c r="CI2" s="255" t="s">
        <v>22</v>
      </c>
      <c r="CJ2" s="255" t="s">
        <v>23</v>
      </c>
      <c r="CK2" s="255" t="s">
        <v>24</v>
      </c>
      <c r="CL2" s="255" t="s">
        <v>25</v>
      </c>
      <c r="CM2" s="255" t="s">
        <v>11</v>
      </c>
      <c r="CN2" s="255" t="s">
        <v>27</v>
      </c>
      <c r="CO2" s="255" t="s">
        <v>12</v>
      </c>
      <c r="CP2" s="255" t="s">
        <v>13</v>
      </c>
      <c r="CQ2" s="255" t="s">
        <v>14</v>
      </c>
      <c r="CR2" s="255" t="s">
        <v>28</v>
      </c>
      <c r="CS2" s="255" t="s">
        <v>15</v>
      </c>
      <c r="CT2" s="255" t="s">
        <v>16</v>
      </c>
      <c r="CU2" s="255" t="s">
        <v>17</v>
      </c>
      <c r="CV2" s="255" t="s">
        <v>18</v>
      </c>
      <c r="CW2" s="255" t="s">
        <v>19</v>
      </c>
      <c r="CX2" s="255" t="s">
        <v>20</v>
      </c>
      <c r="CY2" s="255" t="s">
        <v>21</v>
      </c>
    </row>
    <row r="3" spans="1:103" ht="12.75" customHeight="1" x14ac:dyDescent="0.25">
      <c r="B3" s="263" t="s">
        <v>32</v>
      </c>
      <c r="C3" s="294" t="s">
        <v>713</v>
      </c>
      <c r="D3" s="262">
        <v>40</v>
      </c>
      <c r="E3" s="262" t="s">
        <v>545</v>
      </c>
      <c r="F3" s="264">
        <v>109.45</v>
      </c>
      <c r="G3" s="264"/>
      <c r="H3" s="264"/>
      <c r="I3" s="264"/>
      <c r="J3" s="265"/>
      <c r="K3" s="264">
        <v>175</v>
      </c>
      <c r="L3" s="264"/>
      <c r="M3" s="264"/>
      <c r="N3" s="264"/>
      <c r="O3" s="264"/>
      <c r="P3" s="265"/>
      <c r="Q3" s="264">
        <v>95</v>
      </c>
      <c r="R3" s="264"/>
      <c r="S3" s="264"/>
      <c r="T3" s="264"/>
      <c r="U3" s="264"/>
      <c r="V3" s="264"/>
      <c r="W3" s="264">
        <v>190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303" t="s">
        <v>712</v>
      </c>
    </row>
    <row r="4" spans="1:103" ht="12.75" customHeight="1" x14ac:dyDescent="0.25">
      <c r="B4" s="263" t="s">
        <v>32</v>
      </c>
      <c r="C4" s="294" t="s">
        <v>714</v>
      </c>
      <c r="D4" s="262">
        <v>40</v>
      </c>
      <c r="E4" s="262" t="s">
        <v>539</v>
      </c>
      <c r="F4" s="264">
        <v>74.849999999999994</v>
      </c>
      <c r="G4" s="264"/>
      <c r="H4" s="264"/>
      <c r="I4" s="264"/>
      <c r="J4" s="265"/>
      <c r="K4" s="264">
        <v>145</v>
      </c>
      <c r="L4" s="264"/>
      <c r="M4" s="264"/>
      <c r="N4" s="264"/>
      <c r="O4" s="264"/>
      <c r="P4" s="265"/>
      <c r="Q4" s="264">
        <v>90</v>
      </c>
      <c r="R4" s="264"/>
      <c r="S4" s="264"/>
      <c r="T4" s="264"/>
      <c r="U4" s="264"/>
      <c r="V4" s="264"/>
      <c r="W4" s="264">
        <v>182.5</v>
      </c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303" t="s">
        <v>712</v>
      </c>
    </row>
    <row r="5" spans="1:103" ht="15" x14ac:dyDescent="0.25">
      <c r="B5" s="263" t="s">
        <v>32</v>
      </c>
      <c r="C5" s="294" t="s">
        <v>715</v>
      </c>
      <c r="D5" s="262">
        <v>43</v>
      </c>
      <c r="E5" s="262" t="s">
        <v>544</v>
      </c>
      <c r="F5" s="264">
        <v>79.150000000000006</v>
      </c>
      <c r="G5" s="264"/>
      <c r="H5" s="264"/>
      <c r="I5" s="264"/>
      <c r="J5" s="265"/>
      <c r="K5" s="264">
        <v>145</v>
      </c>
      <c r="L5" s="264"/>
      <c r="M5" s="264"/>
      <c r="N5" s="264"/>
      <c r="O5" s="264"/>
      <c r="P5" s="265"/>
      <c r="Q5" s="264">
        <v>82.5</v>
      </c>
      <c r="R5" s="264"/>
      <c r="S5" s="264"/>
      <c r="T5" s="264"/>
      <c r="U5" s="264"/>
      <c r="V5" s="264"/>
      <c r="W5" s="264">
        <v>215</v>
      </c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303" t="s">
        <v>712</v>
      </c>
    </row>
    <row r="6" spans="1:103" ht="15" x14ac:dyDescent="0.25">
      <c r="B6" s="263" t="s">
        <v>32</v>
      </c>
      <c r="C6" s="294" t="s">
        <v>716</v>
      </c>
      <c r="D6" s="262">
        <v>41</v>
      </c>
      <c r="E6" s="262" t="s">
        <v>544</v>
      </c>
      <c r="F6" s="264">
        <v>109.05</v>
      </c>
      <c r="G6" s="264"/>
      <c r="H6" s="264"/>
      <c r="I6" s="264"/>
      <c r="J6" s="265"/>
      <c r="K6" s="264">
        <v>215</v>
      </c>
      <c r="L6" s="264"/>
      <c r="M6" s="264"/>
      <c r="N6" s="264"/>
      <c r="O6" s="264"/>
      <c r="P6" s="265"/>
      <c r="Q6" s="264">
        <v>135</v>
      </c>
      <c r="R6" s="264"/>
      <c r="S6" s="264"/>
      <c r="T6" s="264"/>
      <c r="U6" s="264"/>
      <c r="V6" s="264"/>
      <c r="W6" s="264">
        <v>220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95" t="s">
        <v>712</v>
      </c>
    </row>
    <row r="7" spans="1:103" ht="15" x14ac:dyDescent="0.25">
      <c r="B7" s="263" t="s">
        <v>32</v>
      </c>
      <c r="C7" s="294" t="s">
        <v>717</v>
      </c>
      <c r="D7" s="262"/>
      <c r="E7" s="262" t="s">
        <v>544</v>
      </c>
      <c r="F7" s="264">
        <v>125</v>
      </c>
      <c r="G7" s="264"/>
      <c r="H7" s="264"/>
      <c r="I7" s="264"/>
      <c r="J7" s="265"/>
      <c r="K7" s="264"/>
      <c r="L7" s="264"/>
      <c r="M7" s="264"/>
      <c r="N7" s="264"/>
      <c r="O7" s="264"/>
      <c r="P7" s="265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95" t="s">
        <v>712</v>
      </c>
    </row>
    <row r="8" spans="1:103" ht="12.75" customHeight="1" x14ac:dyDescent="0.25">
      <c r="B8" s="263" t="s">
        <v>32</v>
      </c>
      <c r="C8" s="296" t="s">
        <v>718</v>
      </c>
      <c r="D8" s="262">
        <v>41</v>
      </c>
      <c r="E8" s="262" t="s">
        <v>545</v>
      </c>
      <c r="F8" s="264">
        <v>89</v>
      </c>
      <c r="G8" s="264"/>
      <c r="H8" s="264"/>
      <c r="I8" s="264"/>
      <c r="J8" s="265"/>
      <c r="K8" s="264">
        <v>220</v>
      </c>
      <c r="L8" s="264"/>
      <c r="M8" s="264"/>
      <c r="N8" s="264"/>
      <c r="O8" s="264"/>
      <c r="P8" s="265"/>
      <c r="Q8" s="264">
        <v>110</v>
      </c>
      <c r="R8" s="264"/>
      <c r="S8" s="264"/>
      <c r="T8" s="264"/>
      <c r="U8" s="264"/>
      <c r="V8" s="264"/>
      <c r="W8" s="264">
        <v>200</v>
      </c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97" t="s">
        <v>712</v>
      </c>
    </row>
    <row r="9" spans="1:103" ht="12.75" customHeight="1" x14ac:dyDescent="0.25">
      <c r="B9" s="263" t="s">
        <v>32</v>
      </c>
      <c r="C9" s="296" t="s">
        <v>724</v>
      </c>
      <c r="D9" s="262">
        <v>42</v>
      </c>
      <c r="E9" s="262" t="s">
        <v>544</v>
      </c>
      <c r="F9" s="264">
        <v>89.65</v>
      </c>
      <c r="G9" s="264"/>
      <c r="H9" s="264"/>
      <c r="I9" s="264"/>
      <c r="J9" s="265"/>
      <c r="K9" s="264">
        <v>185</v>
      </c>
      <c r="L9" s="264"/>
      <c r="M9" s="264"/>
      <c r="N9" s="264"/>
      <c r="O9" s="264"/>
      <c r="P9" s="265"/>
      <c r="Q9" s="264">
        <v>135</v>
      </c>
      <c r="R9" s="264"/>
      <c r="S9" s="264"/>
      <c r="T9" s="264"/>
      <c r="U9" s="264"/>
      <c r="V9" s="264"/>
      <c r="W9" s="264">
        <v>250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95" t="s">
        <v>712</v>
      </c>
    </row>
    <row r="10" spans="1:103" ht="12.75" customHeight="1" x14ac:dyDescent="0.25">
      <c r="B10" s="263" t="s">
        <v>32</v>
      </c>
      <c r="C10" s="296" t="s">
        <v>719</v>
      </c>
      <c r="D10" s="262">
        <v>42</v>
      </c>
      <c r="E10" s="262" t="s">
        <v>545</v>
      </c>
      <c r="F10" s="264">
        <v>119.8</v>
      </c>
      <c r="G10" s="264"/>
      <c r="H10" s="264"/>
      <c r="I10" s="264"/>
      <c r="J10" s="265"/>
      <c r="K10" s="264">
        <v>230</v>
      </c>
      <c r="L10" s="264"/>
      <c r="M10" s="264"/>
      <c r="N10" s="264"/>
      <c r="O10" s="264"/>
      <c r="P10" s="265"/>
      <c r="Q10" s="264">
        <v>115</v>
      </c>
      <c r="R10" s="264"/>
      <c r="S10" s="264"/>
      <c r="T10" s="264"/>
      <c r="U10" s="264"/>
      <c r="V10" s="264"/>
      <c r="W10" s="264">
        <v>230</v>
      </c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95" t="s">
        <v>712</v>
      </c>
    </row>
    <row r="11" spans="1:103" ht="12.75" customHeight="1" x14ac:dyDescent="0.25">
      <c r="B11" s="263" t="s">
        <v>32</v>
      </c>
      <c r="C11" s="294" t="s">
        <v>720</v>
      </c>
      <c r="D11" s="262">
        <v>40</v>
      </c>
      <c r="E11" s="262" t="s">
        <v>545</v>
      </c>
      <c r="F11" s="264">
        <v>87.05</v>
      </c>
      <c r="G11" s="264"/>
      <c r="H11" s="264"/>
      <c r="I11" s="264"/>
      <c r="J11" s="265"/>
      <c r="K11" s="264">
        <v>170</v>
      </c>
      <c r="L11" s="264"/>
      <c r="M11" s="264"/>
      <c r="N11" s="264"/>
      <c r="O11" s="264"/>
      <c r="P11" s="265"/>
      <c r="Q11" s="264">
        <v>130</v>
      </c>
      <c r="R11" s="264"/>
      <c r="S11" s="264"/>
      <c r="T11" s="264"/>
      <c r="U11" s="264"/>
      <c r="V11" s="264"/>
      <c r="W11" s="264">
        <v>190</v>
      </c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94" t="s">
        <v>712</v>
      </c>
    </row>
    <row r="12" spans="1:103" ht="12.75" customHeight="1" x14ac:dyDescent="0.25">
      <c r="B12" s="264" t="s">
        <v>32</v>
      </c>
      <c r="C12" s="296" t="s">
        <v>721</v>
      </c>
      <c r="D12" s="262">
        <v>42</v>
      </c>
      <c r="E12" s="262" t="s">
        <v>544</v>
      </c>
      <c r="F12" s="264">
        <v>131.25</v>
      </c>
      <c r="G12" s="264"/>
      <c r="H12" s="264"/>
      <c r="I12" s="264"/>
      <c r="J12" s="265"/>
      <c r="K12" s="264">
        <v>250</v>
      </c>
      <c r="L12" s="264"/>
      <c r="M12" s="264"/>
      <c r="N12" s="264"/>
      <c r="O12" s="264"/>
      <c r="P12" s="265"/>
      <c r="Q12" s="264">
        <v>180</v>
      </c>
      <c r="R12" s="264"/>
      <c r="S12" s="264"/>
      <c r="T12" s="264"/>
      <c r="U12" s="264"/>
      <c r="V12" s="264"/>
      <c r="W12" s="264">
        <v>350</v>
      </c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94" t="s">
        <v>712</v>
      </c>
    </row>
    <row r="13" spans="1:103" ht="12.75" customHeight="1" x14ac:dyDescent="0.25">
      <c r="B13" s="264" t="s">
        <v>32</v>
      </c>
      <c r="C13" s="296" t="s">
        <v>725</v>
      </c>
      <c r="D13" s="262">
        <v>41</v>
      </c>
      <c r="E13" s="262" t="s">
        <v>539</v>
      </c>
      <c r="F13" s="264">
        <v>143.65</v>
      </c>
      <c r="G13" s="264"/>
      <c r="H13" s="264"/>
      <c r="I13" s="264"/>
      <c r="J13" s="265"/>
      <c r="K13" s="264"/>
      <c r="L13" s="264"/>
      <c r="M13" s="264"/>
      <c r="N13" s="264"/>
      <c r="O13" s="264"/>
      <c r="P13" s="265"/>
      <c r="Q13" s="264">
        <v>200</v>
      </c>
      <c r="R13" s="264"/>
      <c r="S13" s="264"/>
      <c r="T13" s="264"/>
      <c r="U13" s="264"/>
      <c r="V13" s="264"/>
      <c r="W13" s="264">
        <v>270</v>
      </c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305" t="s">
        <v>750</v>
      </c>
    </row>
    <row r="14" spans="1:103" ht="12.75" customHeight="1" x14ac:dyDescent="0.25">
      <c r="B14" s="264" t="s">
        <v>32</v>
      </c>
      <c r="C14" s="296" t="s">
        <v>722</v>
      </c>
      <c r="D14" s="262">
        <v>41</v>
      </c>
      <c r="E14" s="262" t="s">
        <v>544</v>
      </c>
      <c r="F14" s="264">
        <v>105.05</v>
      </c>
      <c r="G14" s="264"/>
      <c r="H14" s="264"/>
      <c r="I14" s="264"/>
      <c r="J14" s="265"/>
      <c r="K14" s="264">
        <v>160</v>
      </c>
      <c r="L14" s="264"/>
      <c r="M14" s="264"/>
      <c r="N14" s="264"/>
      <c r="O14" s="264"/>
      <c r="P14" s="265"/>
      <c r="Q14" s="264">
        <v>180</v>
      </c>
      <c r="R14" s="264"/>
      <c r="S14" s="264"/>
      <c r="T14" s="264"/>
      <c r="U14" s="264"/>
      <c r="V14" s="264"/>
      <c r="W14" s="264">
        <v>230</v>
      </c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301" t="s">
        <v>712</v>
      </c>
    </row>
    <row r="15" spans="1:103" ht="12.75" customHeight="1" x14ac:dyDescent="0.25">
      <c r="B15" s="263" t="s">
        <v>32</v>
      </c>
      <c r="C15" s="296" t="s">
        <v>726</v>
      </c>
      <c r="D15" s="262">
        <v>43</v>
      </c>
      <c r="E15" s="262" t="s">
        <v>539</v>
      </c>
      <c r="F15" s="264">
        <v>108.65</v>
      </c>
      <c r="G15" s="264"/>
      <c r="H15" s="264"/>
      <c r="I15" s="264"/>
      <c r="J15" s="265"/>
      <c r="K15" s="264"/>
      <c r="L15" s="264"/>
      <c r="M15" s="264"/>
      <c r="N15" s="264"/>
      <c r="O15" s="264"/>
      <c r="P15" s="265"/>
      <c r="Q15" s="264"/>
      <c r="R15" s="264"/>
      <c r="S15" s="264"/>
      <c r="T15" s="264"/>
      <c r="U15" s="264"/>
      <c r="V15" s="264"/>
      <c r="W15" s="264">
        <v>220</v>
      </c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305" t="s">
        <v>168</v>
      </c>
    </row>
    <row r="16" spans="1:103" ht="12.75" customHeight="1" x14ac:dyDescent="0.25">
      <c r="B16" s="263" t="s">
        <v>32</v>
      </c>
      <c r="C16" s="296" t="s">
        <v>723</v>
      </c>
      <c r="D16" s="262">
        <v>41</v>
      </c>
      <c r="E16" s="262" t="s">
        <v>539</v>
      </c>
      <c r="F16" s="264">
        <v>106.1</v>
      </c>
      <c r="G16" s="264"/>
      <c r="H16" s="264"/>
      <c r="I16" s="264"/>
      <c r="J16" s="265"/>
      <c r="K16" s="264">
        <v>195</v>
      </c>
      <c r="L16" s="264"/>
      <c r="M16" s="264"/>
      <c r="N16" s="264"/>
      <c r="O16" s="264"/>
      <c r="P16" s="265"/>
      <c r="Q16" s="264">
        <v>110</v>
      </c>
      <c r="R16" s="264"/>
      <c r="S16" s="264"/>
      <c r="T16" s="264"/>
      <c r="U16" s="264"/>
      <c r="V16" s="264"/>
      <c r="W16" s="264">
        <v>190</v>
      </c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94" t="s">
        <v>712</v>
      </c>
    </row>
    <row r="17" spans="2:102" ht="12.75" customHeight="1" x14ac:dyDescent="0.25">
      <c r="B17" s="263" t="s">
        <v>33</v>
      </c>
      <c r="C17" s="296" t="s">
        <v>752</v>
      </c>
      <c r="D17" s="262">
        <v>33</v>
      </c>
      <c r="E17" s="262" t="s">
        <v>454</v>
      </c>
      <c r="F17" s="264">
        <v>75.099999999999994</v>
      </c>
      <c r="G17" s="264"/>
      <c r="H17" s="264"/>
      <c r="I17" s="264"/>
      <c r="J17" s="265"/>
      <c r="K17" s="264"/>
      <c r="L17" s="264"/>
      <c r="M17" s="264"/>
      <c r="N17" s="264"/>
      <c r="O17" s="264"/>
      <c r="P17" s="265"/>
      <c r="Q17" s="264">
        <v>130</v>
      </c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94" t="s">
        <v>712</v>
      </c>
    </row>
    <row r="18" spans="2:102" ht="15" x14ac:dyDescent="0.25">
      <c r="B18" s="263" t="s">
        <v>32</v>
      </c>
      <c r="C18" s="296" t="s">
        <v>727</v>
      </c>
      <c r="D18" s="262">
        <v>32</v>
      </c>
      <c r="E18" s="262" t="s">
        <v>456</v>
      </c>
      <c r="F18" s="264">
        <v>73.55</v>
      </c>
      <c r="G18" s="264"/>
      <c r="H18" s="264"/>
      <c r="I18" s="264"/>
      <c r="J18" s="265"/>
      <c r="K18" s="264">
        <v>280</v>
      </c>
      <c r="L18" s="264"/>
      <c r="M18" s="264"/>
      <c r="N18" s="264"/>
      <c r="O18" s="264"/>
      <c r="P18" s="265"/>
      <c r="Q18" s="264">
        <v>135</v>
      </c>
      <c r="R18" s="264"/>
      <c r="S18" s="264"/>
      <c r="T18" s="264"/>
      <c r="U18" s="264"/>
      <c r="V18" s="264"/>
      <c r="W18" s="264">
        <v>245</v>
      </c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301" t="s">
        <v>712</v>
      </c>
    </row>
    <row r="19" spans="2:102" ht="12.75" customHeight="1" x14ac:dyDescent="0.25">
      <c r="B19" s="263" t="s">
        <v>33</v>
      </c>
      <c r="C19" s="303" t="s">
        <v>728</v>
      </c>
      <c r="D19" s="262">
        <v>27</v>
      </c>
      <c r="E19" s="262" t="s">
        <v>456</v>
      </c>
      <c r="F19" s="264">
        <v>79.7</v>
      </c>
      <c r="G19" s="264"/>
      <c r="H19" s="264"/>
      <c r="I19" s="264"/>
      <c r="J19" s="265"/>
      <c r="K19" s="264">
        <v>260</v>
      </c>
      <c r="L19" s="264"/>
      <c r="M19" s="264"/>
      <c r="N19" s="264"/>
      <c r="O19" s="264"/>
      <c r="P19" s="265"/>
      <c r="Q19" s="264">
        <v>125</v>
      </c>
      <c r="R19" s="264"/>
      <c r="S19" s="264"/>
      <c r="T19" s="264"/>
      <c r="U19" s="264"/>
      <c r="V19" s="264"/>
      <c r="W19" s="264">
        <v>220</v>
      </c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94" t="s">
        <v>712</v>
      </c>
    </row>
    <row r="20" spans="2:102" ht="12.75" customHeight="1" x14ac:dyDescent="0.25">
      <c r="B20" s="263" t="s">
        <v>32</v>
      </c>
      <c r="C20" s="296" t="s">
        <v>749</v>
      </c>
      <c r="D20" s="262">
        <v>34</v>
      </c>
      <c r="E20" s="262" t="s">
        <v>454</v>
      </c>
      <c r="F20" s="264">
        <v>73.849999999999994</v>
      </c>
      <c r="G20" s="264"/>
      <c r="H20" s="264"/>
      <c r="I20" s="264"/>
      <c r="J20" s="265"/>
      <c r="K20" s="264">
        <v>170</v>
      </c>
      <c r="L20" s="264"/>
      <c r="M20" s="264"/>
      <c r="N20" s="264"/>
      <c r="O20" s="264"/>
      <c r="P20" s="265"/>
      <c r="Q20" s="264">
        <v>135</v>
      </c>
      <c r="R20" s="264"/>
      <c r="S20" s="264"/>
      <c r="T20" s="264"/>
      <c r="U20" s="264"/>
      <c r="V20" s="264"/>
      <c r="W20" s="264">
        <v>220</v>
      </c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94" t="s">
        <v>712</v>
      </c>
    </row>
    <row r="21" spans="2:102" ht="12.75" customHeight="1" x14ac:dyDescent="0.25">
      <c r="B21" s="263" t="s">
        <v>33</v>
      </c>
      <c r="C21" s="296" t="s">
        <v>729</v>
      </c>
      <c r="D21" s="264">
        <v>38</v>
      </c>
      <c r="E21" s="262" t="s">
        <v>456</v>
      </c>
      <c r="F21" s="262">
        <v>81.400000000000006</v>
      </c>
      <c r="G21" s="264"/>
      <c r="H21" s="264"/>
      <c r="I21" s="264"/>
      <c r="J21" s="265"/>
      <c r="K21" s="264">
        <v>200</v>
      </c>
      <c r="L21" s="264"/>
      <c r="M21" s="264"/>
      <c r="N21" s="264"/>
      <c r="O21" s="264"/>
      <c r="P21" s="265"/>
      <c r="Q21" s="264">
        <v>140</v>
      </c>
      <c r="R21" s="264"/>
      <c r="S21" s="264"/>
      <c r="T21" s="264"/>
      <c r="U21" s="264"/>
      <c r="V21" s="264"/>
      <c r="W21" s="264">
        <v>230</v>
      </c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301" t="s">
        <v>712</v>
      </c>
    </row>
    <row r="22" spans="2:102" ht="12.75" customHeight="1" x14ac:dyDescent="0.25">
      <c r="B22" s="263" t="s">
        <v>33</v>
      </c>
      <c r="C22" s="296" t="s">
        <v>747</v>
      </c>
      <c r="D22" s="264"/>
      <c r="E22" s="262" t="s">
        <v>460</v>
      </c>
      <c r="F22" s="262">
        <v>82.5</v>
      </c>
      <c r="G22" s="264"/>
      <c r="H22" s="264"/>
      <c r="I22" s="264"/>
      <c r="J22" s="265"/>
      <c r="K22" s="264"/>
      <c r="L22" s="264"/>
      <c r="M22" s="264"/>
      <c r="N22" s="264"/>
      <c r="O22" s="264"/>
      <c r="P22" s="265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94" t="s">
        <v>712</v>
      </c>
    </row>
    <row r="23" spans="2:102" ht="12.75" customHeight="1" x14ac:dyDescent="0.25">
      <c r="B23" s="263" t="s">
        <v>33</v>
      </c>
      <c r="C23" s="298" t="s">
        <v>730</v>
      </c>
      <c r="D23" s="262">
        <v>27</v>
      </c>
      <c r="E23" s="262" t="s">
        <v>456</v>
      </c>
      <c r="F23" s="264">
        <v>80.45</v>
      </c>
      <c r="G23" s="264"/>
      <c r="H23" s="264"/>
      <c r="I23" s="264"/>
      <c r="J23" s="265"/>
      <c r="K23" s="264">
        <v>255</v>
      </c>
      <c r="L23" s="264"/>
      <c r="M23" s="264"/>
      <c r="N23" s="264"/>
      <c r="O23" s="264"/>
      <c r="P23" s="265"/>
      <c r="Q23" s="264">
        <v>155</v>
      </c>
      <c r="R23" s="264"/>
      <c r="S23" s="264"/>
      <c r="T23" s="264"/>
      <c r="U23" s="264"/>
      <c r="V23" s="264"/>
      <c r="W23" s="264">
        <v>280</v>
      </c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94" t="s">
        <v>712</v>
      </c>
    </row>
    <row r="24" spans="2:102" ht="12.75" customHeight="1" x14ac:dyDescent="0.25">
      <c r="B24" s="263" t="s">
        <v>33</v>
      </c>
      <c r="C24" s="298" t="s">
        <v>731</v>
      </c>
      <c r="D24" s="262">
        <v>28</v>
      </c>
      <c r="E24" s="262" t="s">
        <v>456</v>
      </c>
      <c r="F24" s="264">
        <v>80.900000000000006</v>
      </c>
      <c r="G24" s="264"/>
      <c r="H24" s="264"/>
      <c r="I24" s="264"/>
      <c r="J24" s="265"/>
      <c r="K24" s="264">
        <v>240</v>
      </c>
      <c r="L24" s="264"/>
      <c r="M24" s="264"/>
      <c r="N24" s="264"/>
      <c r="O24" s="264"/>
      <c r="P24" s="265"/>
      <c r="Q24" s="264">
        <v>157.5</v>
      </c>
      <c r="R24" s="264"/>
      <c r="S24" s="264"/>
      <c r="T24" s="264"/>
      <c r="U24" s="264"/>
      <c r="V24" s="264"/>
      <c r="W24" s="264">
        <v>240</v>
      </c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94" t="s">
        <v>712</v>
      </c>
    </row>
    <row r="25" spans="2:102" ht="12.75" customHeight="1" x14ac:dyDescent="0.25">
      <c r="B25" s="263" t="s">
        <v>33</v>
      </c>
      <c r="C25" s="298" t="s">
        <v>732</v>
      </c>
      <c r="D25" s="262">
        <v>33</v>
      </c>
      <c r="E25" s="262" t="s">
        <v>454</v>
      </c>
      <c r="F25" s="264">
        <v>80.45</v>
      </c>
      <c r="G25" s="264"/>
      <c r="H25" s="264"/>
      <c r="I25" s="264"/>
      <c r="J25" s="265"/>
      <c r="K25" s="264"/>
      <c r="L25" s="264"/>
      <c r="M25" s="264"/>
      <c r="N25" s="264"/>
      <c r="O25" s="264"/>
      <c r="P25" s="265"/>
      <c r="Q25" s="264">
        <v>150</v>
      </c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305" t="s">
        <v>167</v>
      </c>
    </row>
    <row r="26" spans="2:102" ht="12.75" customHeight="1" x14ac:dyDescent="0.25">
      <c r="B26" s="263" t="s">
        <v>33</v>
      </c>
      <c r="C26" s="298" t="s">
        <v>733</v>
      </c>
      <c r="D26" s="262">
        <v>38</v>
      </c>
      <c r="E26" s="262" t="s">
        <v>454</v>
      </c>
      <c r="F26" s="264">
        <v>82.25</v>
      </c>
      <c r="G26" s="264"/>
      <c r="H26" s="264"/>
      <c r="I26" s="264"/>
      <c r="J26" s="265"/>
      <c r="K26" s="264">
        <v>220</v>
      </c>
      <c r="L26" s="264"/>
      <c r="M26" s="264"/>
      <c r="N26" s="264"/>
      <c r="O26" s="264"/>
      <c r="P26" s="265"/>
      <c r="Q26" s="264">
        <v>120</v>
      </c>
      <c r="R26" s="264"/>
      <c r="S26" s="264"/>
      <c r="T26" s="264"/>
      <c r="U26" s="264"/>
      <c r="V26" s="264"/>
      <c r="W26" s="264">
        <v>265</v>
      </c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94" t="s">
        <v>712</v>
      </c>
    </row>
    <row r="27" spans="2:102" ht="12.75" customHeight="1" x14ac:dyDescent="0.25">
      <c r="B27" s="263" t="s">
        <v>33</v>
      </c>
      <c r="C27" s="298" t="s">
        <v>734</v>
      </c>
      <c r="D27" s="262">
        <v>36</v>
      </c>
      <c r="E27" s="262" t="s">
        <v>460</v>
      </c>
      <c r="F27" s="264">
        <v>88.05</v>
      </c>
      <c r="G27" s="264"/>
      <c r="H27" s="264"/>
      <c r="I27" s="264"/>
      <c r="J27" s="265"/>
      <c r="K27" s="264">
        <v>250</v>
      </c>
      <c r="L27" s="264"/>
      <c r="M27" s="264"/>
      <c r="N27" s="264"/>
      <c r="O27" s="264"/>
      <c r="P27" s="265"/>
      <c r="Q27" s="264">
        <v>170</v>
      </c>
      <c r="R27" s="264"/>
      <c r="S27" s="264"/>
      <c r="T27" s="264"/>
      <c r="U27" s="264"/>
      <c r="V27" s="264"/>
      <c r="W27" s="264">
        <v>270</v>
      </c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94" t="s">
        <v>712</v>
      </c>
      <c r="AK27" s="259"/>
      <c r="AL27" s="259"/>
    </row>
    <row r="28" spans="2:102" ht="12.75" customHeight="1" x14ac:dyDescent="0.25">
      <c r="B28" s="263" t="s">
        <v>33</v>
      </c>
      <c r="C28" s="299" t="s">
        <v>735</v>
      </c>
      <c r="D28" s="262"/>
      <c r="E28" s="262" t="s">
        <v>458</v>
      </c>
      <c r="F28" s="264">
        <v>82.5</v>
      </c>
      <c r="G28" s="264"/>
      <c r="H28" s="264"/>
      <c r="I28" s="264"/>
      <c r="J28" s="265"/>
      <c r="K28" s="264"/>
      <c r="L28" s="264"/>
      <c r="M28" s="264"/>
      <c r="N28" s="264"/>
      <c r="O28" s="264"/>
      <c r="P28" s="265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94" t="s">
        <v>712</v>
      </c>
      <c r="AK28" s="259"/>
      <c r="AL28" s="259"/>
      <c r="CX28" s="260"/>
    </row>
    <row r="29" spans="2:102" ht="12.75" customHeight="1" x14ac:dyDescent="0.25">
      <c r="B29" s="263" t="s">
        <v>33</v>
      </c>
      <c r="C29" s="299" t="s">
        <v>736</v>
      </c>
      <c r="D29" s="262">
        <v>35</v>
      </c>
      <c r="E29" s="262" t="s">
        <v>456</v>
      </c>
      <c r="F29" s="264">
        <v>89.4</v>
      </c>
      <c r="G29" s="264"/>
      <c r="H29" s="264"/>
      <c r="I29" s="264"/>
      <c r="J29" s="265"/>
      <c r="K29" s="264">
        <v>270</v>
      </c>
      <c r="L29" s="264"/>
      <c r="M29" s="264"/>
      <c r="N29" s="264"/>
      <c r="O29" s="264"/>
      <c r="P29" s="265"/>
      <c r="Q29" s="264">
        <v>160</v>
      </c>
      <c r="R29" s="264"/>
      <c r="S29" s="264"/>
      <c r="T29" s="264"/>
      <c r="U29" s="264"/>
      <c r="V29" s="264"/>
      <c r="W29" s="264">
        <v>270</v>
      </c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94" t="s">
        <v>712</v>
      </c>
    </row>
    <row r="30" spans="2:102" ht="12.75" customHeight="1" x14ac:dyDescent="0.25">
      <c r="B30" s="263" t="s">
        <v>33</v>
      </c>
      <c r="C30" s="299" t="s">
        <v>737</v>
      </c>
      <c r="D30" s="262">
        <v>26</v>
      </c>
      <c r="E30" s="262" t="s">
        <v>456</v>
      </c>
      <c r="F30" s="264">
        <v>87.4</v>
      </c>
      <c r="G30" s="264"/>
      <c r="H30" s="264"/>
      <c r="I30" s="264"/>
      <c r="J30" s="265"/>
      <c r="K30" s="264">
        <v>210</v>
      </c>
      <c r="L30" s="264"/>
      <c r="M30" s="264"/>
      <c r="N30" s="264"/>
      <c r="O30" s="264"/>
      <c r="P30" s="265"/>
      <c r="Q30" s="264">
        <v>155</v>
      </c>
      <c r="R30" s="264"/>
      <c r="S30" s="264"/>
      <c r="T30" s="264"/>
      <c r="U30" s="264"/>
      <c r="V30" s="264"/>
      <c r="W30" s="264">
        <v>225</v>
      </c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94" t="s">
        <v>712</v>
      </c>
    </row>
    <row r="31" spans="2:102" ht="12.75" customHeight="1" x14ac:dyDescent="0.25">
      <c r="B31" s="263" t="s">
        <v>33</v>
      </c>
      <c r="C31" s="299" t="s">
        <v>738</v>
      </c>
      <c r="D31" s="262"/>
      <c r="E31" s="262" t="s">
        <v>456</v>
      </c>
      <c r="F31" s="264">
        <v>90</v>
      </c>
      <c r="G31" s="264"/>
      <c r="H31" s="264"/>
      <c r="I31" s="264"/>
      <c r="J31" s="265"/>
      <c r="K31" s="264"/>
      <c r="L31" s="264"/>
      <c r="M31" s="264"/>
      <c r="N31" s="264"/>
      <c r="O31" s="264"/>
      <c r="P31" s="265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94" t="s">
        <v>712</v>
      </c>
    </row>
    <row r="32" spans="2:102" ht="12.75" customHeight="1" x14ac:dyDescent="0.25">
      <c r="B32" s="263" t="s">
        <v>33</v>
      </c>
      <c r="C32" s="299" t="s">
        <v>739</v>
      </c>
      <c r="D32" s="262"/>
      <c r="E32" s="262" t="s">
        <v>456</v>
      </c>
      <c r="F32" s="264">
        <v>90</v>
      </c>
      <c r="G32" s="264"/>
      <c r="H32" s="264"/>
      <c r="I32" s="264"/>
      <c r="J32" s="265"/>
      <c r="K32" s="264"/>
      <c r="L32" s="264"/>
      <c r="M32" s="264"/>
      <c r="N32" s="264"/>
      <c r="O32" s="264"/>
      <c r="P32" s="265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94" t="s">
        <v>712</v>
      </c>
    </row>
    <row r="33" spans="2:35" ht="12.75" customHeight="1" x14ac:dyDescent="0.25">
      <c r="B33" s="263" t="s">
        <v>33</v>
      </c>
      <c r="C33" s="299" t="s">
        <v>740</v>
      </c>
      <c r="D33" s="262">
        <v>32</v>
      </c>
      <c r="E33" s="262" t="s">
        <v>458</v>
      </c>
      <c r="F33" s="264">
        <v>88.15</v>
      </c>
      <c r="G33" s="264"/>
      <c r="H33" s="264"/>
      <c r="I33" s="264"/>
      <c r="J33" s="265"/>
      <c r="K33" s="264">
        <v>350</v>
      </c>
      <c r="L33" s="264"/>
      <c r="M33" s="264"/>
      <c r="N33" s="264"/>
      <c r="O33" s="264"/>
      <c r="P33" s="265"/>
      <c r="Q33" s="264">
        <v>200</v>
      </c>
      <c r="R33" s="264"/>
      <c r="S33" s="264"/>
      <c r="T33" s="264"/>
      <c r="U33" s="264"/>
      <c r="V33" s="264"/>
      <c r="W33" s="264">
        <v>270</v>
      </c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94" t="s">
        <v>712</v>
      </c>
    </row>
    <row r="34" spans="2:35" ht="12.75" customHeight="1" x14ac:dyDescent="0.25">
      <c r="B34" s="263" t="s">
        <v>33</v>
      </c>
      <c r="C34" s="299" t="s">
        <v>741</v>
      </c>
      <c r="D34" s="262"/>
      <c r="E34" s="262" t="s">
        <v>456</v>
      </c>
      <c r="F34" s="264">
        <v>90</v>
      </c>
      <c r="G34" s="264"/>
      <c r="H34" s="264"/>
      <c r="I34" s="264"/>
      <c r="J34" s="265"/>
      <c r="K34" s="264"/>
      <c r="L34" s="264"/>
      <c r="M34" s="264"/>
      <c r="N34" s="264"/>
      <c r="O34" s="264"/>
      <c r="P34" s="265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94" t="s">
        <v>712</v>
      </c>
    </row>
    <row r="35" spans="2:35" ht="12.75" customHeight="1" x14ac:dyDescent="0.25">
      <c r="B35" s="263" t="s">
        <v>33</v>
      </c>
      <c r="C35" s="299" t="s">
        <v>742</v>
      </c>
      <c r="D35" s="262">
        <v>28</v>
      </c>
      <c r="E35" s="262" t="s">
        <v>456</v>
      </c>
      <c r="F35" s="264">
        <v>89.2</v>
      </c>
      <c r="G35" s="264"/>
      <c r="H35" s="264"/>
      <c r="I35" s="264"/>
      <c r="J35" s="265"/>
      <c r="K35" s="264">
        <v>270</v>
      </c>
      <c r="L35" s="264"/>
      <c r="M35" s="264"/>
      <c r="N35" s="264"/>
      <c r="O35" s="264"/>
      <c r="P35" s="265"/>
      <c r="Q35" s="264">
        <v>145</v>
      </c>
      <c r="R35" s="264"/>
      <c r="S35" s="264"/>
      <c r="T35" s="264"/>
      <c r="U35" s="264"/>
      <c r="V35" s="264"/>
      <c r="W35" s="264">
        <v>260</v>
      </c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303" t="s">
        <v>712</v>
      </c>
    </row>
    <row r="36" spans="2:35" ht="12.75" customHeight="1" x14ac:dyDescent="0.25">
      <c r="B36" s="263" t="s">
        <v>33</v>
      </c>
      <c r="C36" s="298" t="s">
        <v>743</v>
      </c>
      <c r="D36" s="262">
        <v>39</v>
      </c>
      <c r="E36" s="262" t="s">
        <v>456</v>
      </c>
      <c r="F36" s="264">
        <v>88.4</v>
      </c>
      <c r="G36" s="264"/>
      <c r="H36" s="264"/>
      <c r="I36" s="264"/>
      <c r="J36" s="265"/>
      <c r="K36" s="264">
        <v>190</v>
      </c>
      <c r="L36" s="264"/>
      <c r="M36" s="264"/>
      <c r="N36" s="264"/>
      <c r="O36" s="264"/>
      <c r="P36" s="265"/>
      <c r="Q36" s="264">
        <v>120</v>
      </c>
      <c r="R36" s="264"/>
      <c r="S36" s="264"/>
      <c r="T36" s="264"/>
      <c r="U36" s="264"/>
      <c r="V36" s="264"/>
      <c r="W36" s="264">
        <v>240</v>
      </c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303" t="s">
        <v>712</v>
      </c>
    </row>
    <row r="37" spans="2:35" ht="12.75" customHeight="1" x14ac:dyDescent="0.25">
      <c r="B37" s="263" t="s">
        <v>33</v>
      </c>
      <c r="C37" s="298" t="s">
        <v>744</v>
      </c>
      <c r="D37" s="262">
        <v>36</v>
      </c>
      <c r="E37" s="262" t="s">
        <v>456</v>
      </c>
      <c r="F37" s="264">
        <v>82.05</v>
      </c>
      <c r="G37" s="264"/>
      <c r="H37" s="264"/>
      <c r="I37" s="264"/>
      <c r="J37" s="265"/>
      <c r="K37" s="264">
        <v>240</v>
      </c>
      <c r="L37" s="264"/>
      <c r="M37" s="264"/>
      <c r="N37" s="264"/>
      <c r="O37" s="264"/>
      <c r="P37" s="265"/>
      <c r="Q37" s="264">
        <v>155</v>
      </c>
      <c r="R37" s="264"/>
      <c r="S37" s="264"/>
      <c r="T37" s="264"/>
      <c r="U37" s="264"/>
      <c r="V37" s="264"/>
      <c r="W37" s="264">
        <v>265</v>
      </c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303" t="s">
        <v>712</v>
      </c>
    </row>
    <row r="38" spans="2:35" ht="12.75" customHeight="1" x14ac:dyDescent="0.25">
      <c r="B38" s="263" t="s">
        <v>33</v>
      </c>
      <c r="C38" s="262" t="s">
        <v>745</v>
      </c>
      <c r="D38" s="257"/>
      <c r="E38" s="262" t="s">
        <v>454</v>
      </c>
      <c r="F38" s="247">
        <v>88.8</v>
      </c>
      <c r="K38" s="247">
        <v>195</v>
      </c>
      <c r="Q38" s="247">
        <v>135</v>
      </c>
      <c r="W38" s="247">
        <v>215</v>
      </c>
      <c r="AI38" s="304" t="s">
        <v>712</v>
      </c>
    </row>
    <row r="39" spans="2:35" ht="12.75" customHeight="1" x14ac:dyDescent="0.25">
      <c r="B39" s="263" t="s">
        <v>33</v>
      </c>
      <c r="C39" s="262" t="s">
        <v>746</v>
      </c>
      <c r="D39" s="257">
        <v>30</v>
      </c>
      <c r="E39" s="262" t="s">
        <v>454</v>
      </c>
      <c r="F39" s="247">
        <v>89.15</v>
      </c>
      <c r="K39" s="247">
        <v>240</v>
      </c>
      <c r="Q39" s="247">
        <v>160</v>
      </c>
      <c r="W39" s="247">
        <v>240</v>
      </c>
      <c r="AI39" s="304" t="s">
        <v>712</v>
      </c>
    </row>
    <row r="40" spans="2:35" ht="15" x14ac:dyDescent="0.25">
      <c r="B40" s="263" t="s">
        <v>32</v>
      </c>
      <c r="C40" s="262" t="s">
        <v>748</v>
      </c>
      <c r="D40" s="257">
        <v>28</v>
      </c>
      <c r="E40" s="262" t="s">
        <v>457</v>
      </c>
      <c r="F40" s="247">
        <v>122.85</v>
      </c>
      <c r="K40" s="247">
        <v>255</v>
      </c>
      <c r="Q40" s="247">
        <v>185</v>
      </c>
      <c r="W40" s="247">
        <v>305</v>
      </c>
      <c r="AI40" s="304" t="s">
        <v>712</v>
      </c>
    </row>
    <row r="41" spans="2:35" ht="12.75" customHeight="1" x14ac:dyDescent="0.25">
      <c r="B41" s="263" t="s">
        <v>33</v>
      </c>
      <c r="C41" s="262" t="s">
        <v>751</v>
      </c>
      <c r="D41" s="257">
        <v>31</v>
      </c>
      <c r="E41" s="262" t="s">
        <v>458</v>
      </c>
      <c r="F41" s="247">
        <v>78.95</v>
      </c>
      <c r="K41" s="247">
        <v>270</v>
      </c>
      <c r="Q41" s="247">
        <v>180</v>
      </c>
      <c r="W41" s="247">
        <v>280</v>
      </c>
      <c r="AI41" s="300" t="s">
        <v>712</v>
      </c>
    </row>
    <row r="42" spans="2:35" ht="12.75" customHeight="1" x14ac:dyDescent="0.25">
      <c r="B42" s="263" t="s">
        <v>35</v>
      </c>
      <c r="C42" s="262"/>
      <c r="D42" s="257"/>
      <c r="E42" s="262"/>
      <c r="AI42" s="300" t="s">
        <v>712</v>
      </c>
    </row>
    <row r="43" spans="2:35" ht="12.75" customHeight="1" x14ac:dyDescent="0.25">
      <c r="B43" s="263" t="s">
        <v>35</v>
      </c>
      <c r="C43" s="262"/>
      <c r="D43" s="257"/>
      <c r="E43" s="262"/>
      <c r="AI43" s="300" t="s">
        <v>712</v>
      </c>
    </row>
    <row r="44" spans="2:35" ht="12.75" customHeight="1" x14ac:dyDescent="0.25">
      <c r="B44" s="263" t="s">
        <v>35</v>
      </c>
      <c r="C44" s="262"/>
      <c r="D44" s="257"/>
      <c r="E44" s="262"/>
      <c r="AI44" s="300" t="s">
        <v>712</v>
      </c>
    </row>
    <row r="45" spans="2:35" ht="15" x14ac:dyDescent="0.25">
      <c r="B45" s="263" t="s">
        <v>35</v>
      </c>
      <c r="C45" s="262"/>
      <c r="D45" s="257"/>
      <c r="E45" s="262"/>
      <c r="AI45" s="300" t="s">
        <v>712</v>
      </c>
    </row>
    <row r="46" spans="2:35" ht="15" x14ac:dyDescent="0.25">
      <c r="B46" s="263" t="s">
        <v>35</v>
      </c>
      <c r="C46" s="262"/>
      <c r="D46" s="257"/>
      <c r="E46" s="262"/>
      <c r="AI46" s="300" t="s">
        <v>712</v>
      </c>
    </row>
    <row r="47" spans="2:35" ht="15" x14ac:dyDescent="0.25">
      <c r="B47" s="263" t="s">
        <v>35</v>
      </c>
      <c r="C47" s="257"/>
      <c r="D47" s="257"/>
      <c r="E47" s="262"/>
      <c r="AI47" s="300" t="s">
        <v>712</v>
      </c>
    </row>
    <row r="48" spans="2:35" ht="12.75" customHeight="1" x14ac:dyDescent="0.25">
      <c r="B48" s="263" t="s">
        <v>35</v>
      </c>
      <c r="C48" s="262"/>
      <c r="D48" s="257"/>
      <c r="E48" s="262"/>
      <c r="AI48" s="300" t="s">
        <v>712</v>
      </c>
    </row>
    <row r="49" spans="2:104" ht="12.75" customHeight="1" x14ac:dyDescent="0.25">
      <c r="B49" s="263" t="s">
        <v>35</v>
      </c>
      <c r="C49" s="262"/>
      <c r="D49" s="257"/>
      <c r="E49" s="262"/>
      <c r="AI49" s="300" t="s">
        <v>712</v>
      </c>
    </row>
    <row r="50" spans="2:104" ht="12.75" customHeight="1" x14ac:dyDescent="0.25">
      <c r="B50" s="263" t="s">
        <v>35</v>
      </c>
      <c r="C50" s="257"/>
      <c r="D50" s="257"/>
      <c r="E50" s="262"/>
      <c r="AI50" s="300" t="s">
        <v>712</v>
      </c>
    </row>
    <row r="51" spans="2:104" ht="12.75" customHeight="1" x14ac:dyDescent="0.25">
      <c r="B51" s="256"/>
      <c r="C51" s="262"/>
      <c r="D51" s="257"/>
      <c r="E51" s="262"/>
      <c r="AI51" s="300"/>
    </row>
    <row r="52" spans="2:104" ht="15" customHeight="1" x14ac:dyDescent="0.2">
      <c r="B52" s="256"/>
      <c r="C52" s="257"/>
      <c r="D52" s="257"/>
      <c r="E52" s="257"/>
      <c r="AI52" s="231"/>
      <c r="CZ52" s="260"/>
    </row>
    <row r="53" spans="2:104" ht="12.75" customHeight="1" x14ac:dyDescent="0.2">
      <c r="B53" s="256"/>
      <c r="C53" s="257"/>
      <c r="D53" s="257"/>
      <c r="E53" s="257"/>
      <c r="AI53" s="231"/>
    </row>
    <row r="54" spans="2:104" ht="15" customHeight="1" x14ac:dyDescent="0.2">
      <c r="B54" s="256"/>
      <c r="C54" s="262"/>
      <c r="D54" s="257"/>
      <c r="E54" s="262"/>
      <c r="AI54" s="231"/>
    </row>
    <row r="55" spans="2:104" ht="15" customHeight="1" x14ac:dyDescent="0.2">
      <c r="B55" s="256"/>
      <c r="C55" s="257"/>
      <c r="D55" s="257"/>
      <c r="E55" s="257"/>
      <c r="AI55" s="231"/>
    </row>
    <row r="56" spans="2:104" ht="12.75" customHeight="1" x14ac:dyDescent="0.2">
      <c r="B56" s="256"/>
      <c r="C56" s="257"/>
      <c r="D56" s="257"/>
      <c r="E56" s="257"/>
      <c r="AI56" s="231"/>
    </row>
    <row r="57" spans="2:104" ht="12.75" customHeight="1" x14ac:dyDescent="0.2">
      <c r="B57" s="256"/>
      <c r="C57" s="262"/>
      <c r="D57" s="257"/>
      <c r="E57" s="262"/>
      <c r="AI57" s="231"/>
    </row>
    <row r="58" spans="2:104" ht="12.75" customHeight="1" x14ac:dyDescent="0.2">
      <c r="B58" s="256"/>
      <c r="C58" s="262"/>
      <c r="D58" s="257"/>
      <c r="E58" s="257"/>
      <c r="AI58" s="302"/>
    </row>
    <row r="59" spans="2:104" ht="12.75" customHeight="1" x14ac:dyDescent="0.2">
      <c r="B59" s="256"/>
      <c r="C59" s="262"/>
      <c r="D59" s="257"/>
      <c r="E59" s="257"/>
      <c r="AI59" s="302"/>
    </row>
    <row r="60" spans="2:104" x14ac:dyDescent="0.2">
      <c r="B60" s="256"/>
      <c r="C60" s="257"/>
      <c r="D60" s="257"/>
      <c r="E60" s="257"/>
      <c r="AI60" s="302"/>
    </row>
    <row r="61" spans="2:104" x14ac:dyDescent="0.2">
      <c r="B61" s="256"/>
      <c r="C61" s="257"/>
      <c r="D61" s="257"/>
      <c r="E61" s="257"/>
      <c r="AI61"/>
    </row>
    <row r="62" spans="2:104" ht="12.75" customHeight="1" x14ac:dyDescent="0.2">
      <c r="B62" s="256"/>
      <c r="C62" s="257"/>
      <c r="D62" s="257"/>
      <c r="E62" s="257"/>
      <c r="AI62"/>
    </row>
    <row r="63" spans="2:104" ht="12.75" customHeight="1" x14ac:dyDescent="0.2">
      <c r="B63" s="256"/>
      <c r="C63" s="257"/>
      <c r="D63" s="257"/>
      <c r="E63" s="257"/>
      <c r="AI63"/>
    </row>
    <row r="64" spans="2:104" x14ac:dyDescent="0.2">
      <c r="B64" s="256"/>
      <c r="C64" s="257"/>
      <c r="D64" s="257"/>
      <c r="E64" s="257"/>
      <c r="AI64"/>
    </row>
    <row r="65" spans="2:35" x14ac:dyDescent="0.2">
      <c r="B65" s="256"/>
      <c r="C65" s="257"/>
      <c r="D65" s="257"/>
      <c r="E65" s="257"/>
      <c r="AI65"/>
    </row>
    <row r="66" spans="2:35" x14ac:dyDescent="0.2">
      <c r="B66" s="256"/>
      <c r="C66" s="257"/>
      <c r="D66" s="257"/>
      <c r="E66" s="257"/>
    </row>
    <row r="67" spans="2:35" x14ac:dyDescent="0.2">
      <c r="B67" s="256"/>
      <c r="C67" s="257"/>
      <c r="D67" s="257"/>
      <c r="E67" s="257"/>
    </row>
    <row r="68" spans="2:35" x14ac:dyDescent="0.2">
      <c r="B68" s="256"/>
      <c r="C68" s="257"/>
      <c r="D68" s="257"/>
      <c r="E68" s="257"/>
    </row>
    <row r="69" spans="2:35" x14ac:dyDescent="0.2">
      <c r="B69" s="256"/>
      <c r="C69" s="257"/>
      <c r="D69" s="257"/>
      <c r="E69" s="257"/>
    </row>
    <row r="70" spans="2:35" x14ac:dyDescent="0.2">
      <c r="B70" s="256"/>
      <c r="C70" s="257"/>
      <c r="D70" s="257"/>
      <c r="E70" s="257"/>
    </row>
    <row r="71" spans="2:35" x14ac:dyDescent="0.2">
      <c r="B71" s="256"/>
      <c r="C71" s="257"/>
      <c r="D71" s="257"/>
      <c r="E71" s="257"/>
    </row>
    <row r="72" spans="2:35" x14ac:dyDescent="0.2">
      <c r="B72" s="256"/>
      <c r="C72" s="257"/>
      <c r="D72" s="257"/>
      <c r="E72" s="257"/>
    </row>
    <row r="73" spans="2:35" x14ac:dyDescent="0.2">
      <c r="B73" s="256"/>
      <c r="C73" s="257"/>
      <c r="D73" s="257"/>
      <c r="E73" s="257"/>
    </row>
    <row r="74" spans="2:35" x14ac:dyDescent="0.2">
      <c r="B74" s="256"/>
      <c r="C74" s="257"/>
      <c r="D74" s="257"/>
      <c r="E74" s="257"/>
    </row>
    <row r="75" spans="2:35" x14ac:dyDescent="0.2">
      <c r="B75" s="256"/>
      <c r="C75" s="257"/>
      <c r="D75" s="257"/>
      <c r="E75" s="257"/>
    </row>
    <row r="76" spans="2:35" x14ac:dyDescent="0.2">
      <c r="B76" s="256"/>
      <c r="C76" s="257"/>
      <c r="D76" s="257"/>
      <c r="E76" s="257"/>
    </row>
    <row r="77" spans="2:35" x14ac:dyDescent="0.2">
      <c r="B77" s="256"/>
      <c r="C77" s="257"/>
      <c r="D77" s="257"/>
      <c r="E77" s="257"/>
    </row>
    <row r="78" spans="2:35" x14ac:dyDescent="0.2">
      <c r="B78" s="256"/>
      <c r="C78" s="257"/>
      <c r="D78" s="257"/>
      <c r="E78" s="257"/>
    </row>
    <row r="79" spans="2:35" x14ac:dyDescent="0.2">
      <c r="B79" s="256"/>
      <c r="C79" s="257"/>
      <c r="D79" s="257"/>
      <c r="E79" s="257"/>
    </row>
    <row r="80" spans="2:35" x14ac:dyDescent="0.2">
      <c r="B80" s="256"/>
      <c r="C80" s="257"/>
      <c r="D80" s="257"/>
      <c r="E80" s="257"/>
    </row>
    <row r="81" spans="2:5" x14ac:dyDescent="0.2">
      <c r="B81" s="256"/>
      <c r="C81" s="257"/>
      <c r="D81" s="257"/>
      <c r="E81" s="257"/>
    </row>
    <row r="82" spans="2:5" x14ac:dyDescent="0.2">
      <c r="B82" s="256"/>
      <c r="C82" s="257"/>
      <c r="D82" s="257"/>
      <c r="E82" s="257"/>
    </row>
    <row r="83" spans="2:5" x14ac:dyDescent="0.2">
      <c r="B83" s="256"/>
      <c r="C83" s="257"/>
      <c r="D83" s="257"/>
      <c r="E83" s="257"/>
    </row>
    <row r="84" spans="2:5" x14ac:dyDescent="0.2">
      <c r="B84" s="256"/>
      <c r="C84" s="257"/>
      <c r="D84" s="257"/>
      <c r="E84" s="257"/>
    </row>
    <row r="85" spans="2:5" x14ac:dyDescent="0.2">
      <c r="B85" s="256"/>
      <c r="C85" s="257"/>
      <c r="D85" s="257"/>
      <c r="E85" s="257"/>
    </row>
    <row r="86" spans="2:5" x14ac:dyDescent="0.2">
      <c r="B86" s="256"/>
      <c r="C86" s="257"/>
      <c r="D86" s="257"/>
      <c r="E86" s="257"/>
    </row>
    <row r="87" spans="2:5" x14ac:dyDescent="0.2">
      <c r="B87" s="256"/>
      <c r="C87" s="257"/>
      <c r="D87" s="257"/>
      <c r="E87" s="257"/>
    </row>
    <row r="88" spans="2:5" x14ac:dyDescent="0.2">
      <c r="B88" s="256"/>
      <c r="C88" s="257"/>
      <c r="D88" s="257"/>
      <c r="E88" s="257"/>
    </row>
    <row r="89" spans="2:5" x14ac:dyDescent="0.2">
      <c r="B89" s="256"/>
      <c r="C89" s="257"/>
      <c r="D89" s="257"/>
      <c r="E89" s="257"/>
    </row>
    <row r="90" spans="2:5" x14ac:dyDescent="0.2">
      <c r="B90" s="256"/>
      <c r="C90" s="257"/>
      <c r="D90" s="257"/>
      <c r="E90" s="257"/>
    </row>
    <row r="91" spans="2:5" x14ac:dyDescent="0.2">
      <c r="B91" s="256"/>
      <c r="C91" s="257"/>
      <c r="D91" s="257"/>
      <c r="E91" s="257"/>
    </row>
    <row r="92" spans="2:5" x14ac:dyDescent="0.2">
      <c r="B92" s="256"/>
      <c r="C92" s="257"/>
      <c r="D92" s="257"/>
      <c r="E92" s="257"/>
    </row>
    <row r="93" spans="2:5" x14ac:dyDescent="0.2">
      <c r="B93" s="256"/>
      <c r="C93" s="257"/>
      <c r="D93" s="257"/>
      <c r="E93" s="257"/>
    </row>
    <row r="94" spans="2:5" x14ac:dyDescent="0.2">
      <c r="B94" s="256"/>
      <c r="C94" s="257"/>
      <c r="D94" s="257"/>
      <c r="E94" s="257"/>
    </row>
    <row r="95" spans="2:5" x14ac:dyDescent="0.2">
      <c r="B95" s="256"/>
      <c r="C95" s="257"/>
      <c r="D95" s="257"/>
      <c r="E95" s="257"/>
    </row>
    <row r="96" spans="2:5" x14ac:dyDescent="0.2">
      <c r="B96" s="256"/>
      <c r="C96" s="257"/>
      <c r="D96" s="257"/>
      <c r="E96" s="257"/>
    </row>
    <row r="97" spans="2:5" x14ac:dyDescent="0.2">
      <c r="B97" s="256"/>
      <c r="C97" s="257"/>
      <c r="D97" s="257"/>
      <c r="E97" s="257"/>
    </row>
    <row r="98" spans="2:5" x14ac:dyDescent="0.2">
      <c r="B98" s="256"/>
      <c r="C98" s="257"/>
      <c r="D98" s="257"/>
      <c r="E98" s="257"/>
    </row>
    <row r="99" spans="2:5" x14ac:dyDescent="0.2">
      <c r="B99" s="256"/>
      <c r="C99" s="257"/>
      <c r="D99" s="257"/>
      <c r="E99" s="257"/>
    </row>
    <row r="100" spans="2:5" x14ac:dyDescent="0.2">
      <c r="B100" s="256"/>
      <c r="C100" s="257"/>
      <c r="D100" s="257"/>
      <c r="E100" s="257"/>
    </row>
    <row r="101" spans="2:5" x14ac:dyDescent="0.2">
      <c r="B101" s="256"/>
      <c r="C101" s="257"/>
      <c r="D101" s="257"/>
      <c r="E101" s="257"/>
    </row>
    <row r="102" spans="2:5" x14ac:dyDescent="0.2">
      <c r="B102" s="256"/>
      <c r="C102" s="257"/>
      <c r="D102" s="257"/>
      <c r="E102" s="257"/>
    </row>
    <row r="103" spans="2:5" x14ac:dyDescent="0.2">
      <c r="B103" s="256"/>
      <c r="C103" s="257"/>
      <c r="D103" s="257"/>
      <c r="E103" s="257"/>
    </row>
    <row r="104" spans="2:5" x14ac:dyDescent="0.2">
      <c r="B104" s="256"/>
      <c r="C104" s="257"/>
      <c r="D104" s="257"/>
      <c r="E104" s="257"/>
    </row>
    <row r="105" spans="2:5" x14ac:dyDescent="0.2">
      <c r="B105" s="256"/>
      <c r="C105" s="257"/>
      <c r="D105" s="257"/>
      <c r="E105" s="257"/>
    </row>
    <row r="106" spans="2:5" x14ac:dyDescent="0.2">
      <c r="B106" s="256"/>
      <c r="C106" s="257"/>
      <c r="D106" s="257"/>
      <c r="E106" s="257"/>
    </row>
    <row r="107" spans="2:5" x14ac:dyDescent="0.2">
      <c r="B107" s="256"/>
      <c r="C107" s="257"/>
      <c r="D107" s="257"/>
      <c r="E107" s="257"/>
    </row>
    <row r="108" spans="2:5" x14ac:dyDescent="0.2">
      <c r="B108" s="256"/>
      <c r="C108" s="257"/>
      <c r="D108" s="257"/>
      <c r="E108" s="257"/>
    </row>
    <row r="109" spans="2:5" x14ac:dyDescent="0.2">
      <c r="B109" s="256"/>
      <c r="C109" s="257"/>
      <c r="D109" s="257"/>
      <c r="E109" s="257"/>
    </row>
    <row r="110" spans="2:5" x14ac:dyDescent="0.2">
      <c r="B110" s="256"/>
      <c r="C110" s="257"/>
      <c r="D110" s="257"/>
      <c r="E110" s="257"/>
    </row>
    <row r="111" spans="2:5" x14ac:dyDescent="0.2">
      <c r="B111" s="256"/>
      <c r="C111" s="257"/>
      <c r="D111" s="257"/>
      <c r="E111" s="257"/>
    </row>
    <row r="112" spans="2:5" x14ac:dyDescent="0.2">
      <c r="B112" s="256"/>
      <c r="C112" s="257"/>
      <c r="D112" s="257"/>
      <c r="E112" s="257"/>
    </row>
    <row r="113" spans="2:5" x14ac:dyDescent="0.2">
      <c r="B113" s="256"/>
      <c r="C113" s="257"/>
      <c r="D113" s="257"/>
      <c r="E113" s="257"/>
    </row>
    <row r="114" spans="2:5" x14ac:dyDescent="0.2">
      <c r="B114" s="256"/>
      <c r="C114" s="257"/>
      <c r="D114" s="257"/>
      <c r="E114" s="257"/>
    </row>
    <row r="115" spans="2:5" x14ac:dyDescent="0.2">
      <c r="B115" s="256"/>
      <c r="C115" s="257"/>
      <c r="D115" s="257"/>
      <c r="E115" s="257"/>
    </row>
    <row r="116" spans="2:5" x14ac:dyDescent="0.2">
      <c r="B116" s="256"/>
      <c r="C116" s="257"/>
      <c r="D116" s="257"/>
      <c r="E116" s="257"/>
    </row>
    <row r="117" spans="2:5" x14ac:dyDescent="0.2">
      <c r="B117" s="256"/>
      <c r="C117" s="257"/>
      <c r="D117" s="257"/>
      <c r="E117" s="257"/>
    </row>
    <row r="118" spans="2:5" x14ac:dyDescent="0.2">
      <c r="B118" s="256"/>
      <c r="C118" s="257"/>
      <c r="D118" s="257"/>
      <c r="E118" s="257"/>
    </row>
    <row r="119" spans="2:5" x14ac:dyDescent="0.2">
      <c r="B119" s="256"/>
      <c r="C119" s="257"/>
      <c r="D119" s="257"/>
      <c r="E119" s="257"/>
    </row>
    <row r="120" spans="2:5" x14ac:dyDescent="0.2">
      <c r="B120" s="256"/>
      <c r="C120" s="257"/>
      <c r="D120" s="257"/>
      <c r="E120" s="257"/>
    </row>
    <row r="121" spans="2:5" x14ac:dyDescent="0.2">
      <c r="B121" s="256"/>
      <c r="C121" s="257"/>
      <c r="D121" s="257"/>
      <c r="E121" s="257"/>
    </row>
    <row r="122" spans="2:5" x14ac:dyDescent="0.2">
      <c r="B122" s="256"/>
      <c r="C122" s="257"/>
      <c r="D122" s="257"/>
      <c r="E122" s="257"/>
    </row>
    <row r="123" spans="2:5" x14ac:dyDescent="0.2">
      <c r="B123" s="256"/>
      <c r="C123" s="257"/>
      <c r="D123" s="257"/>
      <c r="E123" s="257"/>
    </row>
    <row r="124" spans="2:5" x14ac:dyDescent="0.2">
      <c r="B124" s="256"/>
      <c r="C124" s="257"/>
      <c r="D124" s="257"/>
      <c r="E124" s="257"/>
    </row>
    <row r="125" spans="2:5" x14ac:dyDescent="0.2">
      <c r="B125" s="256"/>
      <c r="C125" s="257"/>
      <c r="D125" s="257"/>
      <c r="E125" s="257"/>
    </row>
    <row r="126" spans="2:5" x14ac:dyDescent="0.2">
      <c r="B126" s="256"/>
      <c r="C126" s="257"/>
      <c r="D126" s="257"/>
      <c r="E126" s="257"/>
    </row>
    <row r="127" spans="2:5" x14ac:dyDescent="0.2">
      <c r="B127" s="256"/>
      <c r="C127" s="257"/>
      <c r="D127" s="257"/>
      <c r="E127" s="257"/>
    </row>
    <row r="128" spans="2:5" x14ac:dyDescent="0.2">
      <c r="B128" s="256"/>
      <c r="C128" s="257"/>
      <c r="D128" s="257"/>
      <c r="E128" s="257"/>
    </row>
    <row r="129" spans="2:5" x14ac:dyDescent="0.2">
      <c r="B129" s="256"/>
      <c r="C129" s="257"/>
      <c r="D129" s="257"/>
      <c r="E129" s="257"/>
    </row>
    <row r="130" spans="2:5" x14ac:dyDescent="0.2">
      <c r="B130" s="256"/>
      <c r="C130" s="257"/>
      <c r="D130" s="257"/>
      <c r="E130" s="257"/>
    </row>
    <row r="131" spans="2:5" x14ac:dyDescent="0.2">
      <c r="B131" s="256"/>
      <c r="C131" s="257"/>
      <c r="D131" s="257"/>
      <c r="E131" s="257"/>
    </row>
    <row r="132" spans="2:5" x14ac:dyDescent="0.2">
      <c r="B132" s="256"/>
      <c r="C132" s="257"/>
      <c r="D132" s="257"/>
      <c r="E132" s="257"/>
    </row>
    <row r="133" spans="2:5" x14ac:dyDescent="0.2">
      <c r="B133" s="256"/>
      <c r="C133" s="257"/>
      <c r="D133" s="257"/>
      <c r="E133" s="257"/>
    </row>
    <row r="134" spans="2:5" x14ac:dyDescent="0.2">
      <c r="B134" s="256"/>
      <c r="C134" s="257"/>
      <c r="D134" s="257"/>
      <c r="E134" s="257"/>
    </row>
    <row r="135" spans="2:5" x14ac:dyDescent="0.2">
      <c r="B135" s="256"/>
      <c r="C135" s="257"/>
      <c r="D135" s="257"/>
      <c r="E135" s="257"/>
    </row>
    <row r="136" spans="2:5" x14ac:dyDescent="0.2">
      <c r="B136" s="256"/>
      <c r="C136" s="257"/>
      <c r="D136" s="257"/>
      <c r="E136" s="257"/>
    </row>
    <row r="137" spans="2:5" x14ac:dyDescent="0.2">
      <c r="B137" s="256"/>
      <c r="C137" s="257"/>
      <c r="D137" s="257"/>
      <c r="E137" s="257"/>
    </row>
    <row r="138" spans="2:5" x14ac:dyDescent="0.2">
      <c r="B138" s="256"/>
      <c r="C138" s="257"/>
      <c r="D138" s="257"/>
      <c r="E138" s="257"/>
    </row>
    <row r="139" spans="2:5" x14ac:dyDescent="0.2">
      <c r="B139" s="256"/>
      <c r="C139" s="257"/>
      <c r="D139" s="257"/>
      <c r="E139" s="257"/>
    </row>
    <row r="140" spans="2:5" x14ac:dyDescent="0.2">
      <c r="B140" s="256"/>
      <c r="C140" s="257"/>
      <c r="D140" s="257"/>
      <c r="E140" s="257"/>
    </row>
    <row r="141" spans="2:5" x14ac:dyDescent="0.2">
      <c r="B141" s="256"/>
      <c r="C141" s="257"/>
      <c r="D141" s="257"/>
      <c r="E141" s="257"/>
    </row>
    <row r="142" spans="2:5" x14ac:dyDescent="0.2">
      <c r="B142" s="256"/>
      <c r="C142" s="257"/>
      <c r="D142" s="257"/>
      <c r="E142" s="257"/>
    </row>
    <row r="143" spans="2:5" x14ac:dyDescent="0.2">
      <c r="B143" s="256"/>
      <c r="C143" s="257"/>
      <c r="D143" s="257"/>
      <c r="E143" s="257"/>
    </row>
    <row r="144" spans="2:5" x14ac:dyDescent="0.2">
      <c r="B144" s="256"/>
      <c r="C144" s="257"/>
      <c r="D144" s="257"/>
      <c r="E144" s="257"/>
    </row>
    <row r="145" spans="2:5" x14ac:dyDescent="0.2">
      <c r="B145" s="256"/>
      <c r="C145" s="257"/>
      <c r="D145" s="257"/>
      <c r="E145" s="257"/>
    </row>
    <row r="146" spans="2:5" x14ac:dyDescent="0.2">
      <c r="B146" s="256"/>
      <c r="C146" s="257"/>
      <c r="D146" s="257"/>
      <c r="E146" s="257"/>
    </row>
    <row r="147" spans="2:5" x14ac:dyDescent="0.2">
      <c r="B147" s="256"/>
      <c r="C147" s="257"/>
      <c r="D147" s="257"/>
      <c r="E147" s="257"/>
    </row>
    <row r="148" spans="2:5" x14ac:dyDescent="0.2">
      <c r="B148" s="256"/>
      <c r="C148" s="257"/>
      <c r="D148" s="257"/>
      <c r="E148" s="257"/>
    </row>
    <row r="149" spans="2:5" x14ac:dyDescent="0.2">
      <c r="B149" s="256"/>
      <c r="C149" s="257"/>
      <c r="D149" s="257"/>
      <c r="E149" s="257"/>
    </row>
    <row r="150" spans="2:5" x14ac:dyDescent="0.2">
      <c r="B150" s="256"/>
      <c r="C150" s="257"/>
      <c r="D150" s="257"/>
      <c r="E150" s="257"/>
    </row>
    <row r="151" spans="2:5" x14ac:dyDescent="0.2">
      <c r="B151" s="256"/>
      <c r="C151" s="257"/>
      <c r="D151" s="257"/>
      <c r="E151" s="257"/>
    </row>
    <row r="152" spans="2:5" x14ac:dyDescent="0.2">
      <c r="B152" s="256"/>
      <c r="C152" s="257"/>
      <c r="D152" s="257"/>
      <c r="E152" s="257"/>
    </row>
    <row r="153" spans="2:5" x14ac:dyDescent="0.2">
      <c r="B153" s="256"/>
      <c r="C153" s="257"/>
      <c r="D153" s="257"/>
      <c r="E153" s="257"/>
    </row>
    <row r="154" spans="2:5" x14ac:dyDescent="0.2">
      <c r="B154" s="256"/>
      <c r="C154" s="257"/>
      <c r="D154" s="257"/>
      <c r="E154" s="257"/>
    </row>
    <row r="155" spans="2:5" x14ac:dyDescent="0.2">
      <c r="B155" s="256"/>
      <c r="C155" s="257"/>
      <c r="D155" s="257"/>
      <c r="E155" s="257"/>
    </row>
    <row r="156" spans="2:5" x14ac:dyDescent="0.2">
      <c r="B156" s="256"/>
      <c r="C156" s="257"/>
      <c r="D156" s="257"/>
      <c r="E156" s="257"/>
    </row>
    <row r="157" spans="2:5" x14ac:dyDescent="0.2">
      <c r="B157" s="256"/>
      <c r="C157" s="257"/>
      <c r="D157" s="257"/>
      <c r="E157" s="257"/>
    </row>
    <row r="158" spans="2:5" x14ac:dyDescent="0.2">
      <c r="B158" s="256"/>
      <c r="C158" s="257"/>
      <c r="D158" s="257"/>
      <c r="E158" s="257"/>
    </row>
    <row r="159" spans="2:5" x14ac:dyDescent="0.2">
      <c r="B159" s="256"/>
      <c r="C159" s="257"/>
      <c r="D159" s="257"/>
      <c r="E159" s="257"/>
    </row>
    <row r="160" spans="2:5" x14ac:dyDescent="0.2">
      <c r="B160" s="256"/>
      <c r="C160" s="257"/>
      <c r="D160" s="257"/>
      <c r="E160" s="257"/>
    </row>
    <row r="161" spans="2:5" x14ac:dyDescent="0.2">
      <c r="B161" s="256"/>
      <c r="C161" s="257"/>
      <c r="D161" s="257"/>
      <c r="E161" s="257"/>
    </row>
    <row r="162" spans="2:5" x14ac:dyDescent="0.2">
      <c r="B162" s="256"/>
      <c r="C162" s="257"/>
      <c r="D162" s="257"/>
      <c r="E162" s="257"/>
    </row>
    <row r="163" spans="2:5" x14ac:dyDescent="0.2">
      <c r="B163" s="256"/>
      <c r="C163" s="257"/>
      <c r="D163" s="257"/>
      <c r="E163" s="257"/>
    </row>
    <row r="164" spans="2:5" x14ac:dyDescent="0.2">
      <c r="B164" s="256"/>
      <c r="C164" s="257"/>
      <c r="D164" s="257"/>
      <c r="E164" s="257"/>
    </row>
    <row r="165" spans="2:5" x14ac:dyDescent="0.2">
      <c r="B165" s="256"/>
      <c r="C165" s="257"/>
      <c r="D165" s="257"/>
      <c r="E165" s="257"/>
    </row>
    <row r="166" spans="2:5" x14ac:dyDescent="0.2">
      <c r="B166" s="256"/>
      <c r="C166" s="257"/>
      <c r="D166" s="257"/>
      <c r="E166" s="257"/>
    </row>
    <row r="167" spans="2:5" x14ac:dyDescent="0.2">
      <c r="B167" s="256"/>
      <c r="C167" s="257"/>
      <c r="D167" s="257"/>
      <c r="E167" s="257"/>
    </row>
    <row r="168" spans="2:5" x14ac:dyDescent="0.2">
      <c r="B168" s="256"/>
      <c r="C168" s="257"/>
      <c r="D168" s="257"/>
      <c r="E168" s="257"/>
    </row>
    <row r="169" spans="2:5" x14ac:dyDescent="0.2">
      <c r="B169" s="256"/>
      <c r="C169" s="257"/>
      <c r="D169" s="257"/>
      <c r="E169" s="257"/>
    </row>
    <row r="170" spans="2:5" x14ac:dyDescent="0.2">
      <c r="B170" s="256"/>
      <c r="C170" s="257"/>
      <c r="D170" s="257"/>
      <c r="E170" s="257"/>
    </row>
    <row r="171" spans="2:5" x14ac:dyDescent="0.2">
      <c r="B171" s="256"/>
      <c r="C171" s="257"/>
      <c r="D171" s="257"/>
      <c r="E171" s="257"/>
    </row>
    <row r="172" spans="2:5" x14ac:dyDescent="0.2">
      <c r="B172" s="256"/>
      <c r="C172" s="257"/>
      <c r="D172" s="257"/>
      <c r="E172" s="257"/>
    </row>
    <row r="173" spans="2:5" x14ac:dyDescent="0.2">
      <c r="B173" s="256"/>
      <c r="C173" s="257"/>
      <c r="D173" s="257"/>
      <c r="E173" s="257"/>
    </row>
    <row r="174" spans="2:5" x14ac:dyDescent="0.2">
      <c r="B174" s="256"/>
      <c r="C174" s="257"/>
      <c r="D174" s="257"/>
      <c r="E174" s="257"/>
    </row>
    <row r="175" spans="2:5" x14ac:dyDescent="0.2">
      <c r="B175" s="256"/>
      <c r="C175" s="257"/>
      <c r="D175" s="257"/>
      <c r="E175" s="257"/>
    </row>
    <row r="176" spans="2:5" x14ac:dyDescent="0.2">
      <c r="B176" s="256"/>
      <c r="C176" s="257"/>
      <c r="D176" s="257"/>
      <c r="E176" s="257"/>
    </row>
    <row r="177" spans="2:5" x14ac:dyDescent="0.2">
      <c r="B177" s="256"/>
      <c r="C177" s="257"/>
      <c r="D177" s="257"/>
      <c r="E177" s="257"/>
    </row>
    <row r="178" spans="2:5" x14ac:dyDescent="0.2">
      <c r="B178" s="256"/>
      <c r="C178" s="257"/>
      <c r="D178" s="257"/>
      <c r="E178" s="257"/>
    </row>
    <row r="179" spans="2:5" x14ac:dyDescent="0.2">
      <c r="B179" s="256"/>
      <c r="C179" s="257"/>
      <c r="D179" s="257"/>
      <c r="E179" s="257"/>
    </row>
    <row r="180" spans="2:5" x14ac:dyDescent="0.2">
      <c r="B180" s="256"/>
      <c r="C180" s="257"/>
      <c r="D180" s="257"/>
      <c r="E180" s="257"/>
    </row>
    <row r="181" spans="2:5" x14ac:dyDescent="0.2">
      <c r="B181" s="256"/>
      <c r="C181" s="257"/>
      <c r="D181" s="257"/>
      <c r="E181" s="257"/>
    </row>
    <row r="182" spans="2:5" x14ac:dyDescent="0.2">
      <c r="B182" s="256"/>
      <c r="C182" s="257"/>
      <c r="D182" s="257"/>
      <c r="E182" s="257"/>
    </row>
    <row r="183" spans="2:5" x14ac:dyDescent="0.2">
      <c r="B183" s="256"/>
      <c r="C183" s="257"/>
      <c r="D183" s="257"/>
      <c r="E183" s="257"/>
    </row>
    <row r="184" spans="2:5" x14ac:dyDescent="0.2">
      <c r="B184" s="256"/>
      <c r="C184" s="257"/>
      <c r="D184" s="257"/>
      <c r="E184" s="257"/>
    </row>
    <row r="185" spans="2:5" x14ac:dyDescent="0.2">
      <c r="B185" s="256"/>
      <c r="C185" s="257"/>
      <c r="D185" s="257"/>
      <c r="E185" s="257"/>
    </row>
    <row r="186" spans="2:5" x14ac:dyDescent="0.2">
      <c r="B186" s="256"/>
      <c r="C186" s="257"/>
      <c r="D186" s="257"/>
      <c r="E186" s="257"/>
    </row>
    <row r="187" spans="2:5" x14ac:dyDescent="0.2">
      <c r="B187" s="256"/>
      <c r="C187" s="257"/>
      <c r="D187" s="257"/>
      <c r="E187" s="257"/>
    </row>
    <row r="188" spans="2:5" x14ac:dyDescent="0.2">
      <c r="B188" s="256"/>
      <c r="C188" s="257"/>
      <c r="D188" s="257"/>
      <c r="E188" s="257"/>
    </row>
    <row r="189" spans="2:5" x14ac:dyDescent="0.2">
      <c r="B189" s="256"/>
      <c r="C189" s="257"/>
      <c r="D189" s="257"/>
      <c r="E189" s="257"/>
    </row>
    <row r="190" spans="2:5" x14ac:dyDescent="0.2">
      <c r="B190" s="256"/>
      <c r="C190" s="257"/>
      <c r="D190" s="257"/>
      <c r="E190" s="257"/>
    </row>
    <row r="191" spans="2:5" x14ac:dyDescent="0.2">
      <c r="B191" s="256"/>
      <c r="C191" s="257"/>
      <c r="D191" s="257"/>
      <c r="E191" s="257"/>
    </row>
    <row r="192" spans="2:5" x14ac:dyDescent="0.2">
      <c r="B192" s="256"/>
      <c r="C192" s="257"/>
      <c r="D192" s="257"/>
      <c r="E192" s="257"/>
    </row>
    <row r="193" spans="2:5" x14ac:dyDescent="0.2">
      <c r="B193" s="256"/>
      <c r="C193" s="257"/>
      <c r="D193" s="257"/>
      <c r="E193" s="257"/>
    </row>
    <row r="194" spans="2:5" x14ac:dyDescent="0.2">
      <c r="B194" s="256"/>
      <c r="C194" s="257"/>
      <c r="D194" s="257"/>
      <c r="E194" s="257"/>
    </row>
    <row r="195" spans="2:5" x14ac:dyDescent="0.2">
      <c r="B195" s="256"/>
      <c r="C195" s="257"/>
      <c r="D195" s="257"/>
      <c r="E195" s="257"/>
    </row>
    <row r="196" spans="2:5" x14ac:dyDescent="0.2">
      <c r="B196" s="256"/>
      <c r="C196" s="257"/>
      <c r="D196" s="257"/>
      <c r="E196" s="257"/>
    </row>
    <row r="197" spans="2:5" x14ac:dyDescent="0.2">
      <c r="B197" s="256"/>
      <c r="C197" s="257"/>
      <c r="D197" s="257"/>
      <c r="E197" s="257"/>
    </row>
    <row r="198" spans="2:5" x14ac:dyDescent="0.2">
      <c r="B198" s="256"/>
      <c r="C198" s="257"/>
      <c r="D198" s="257"/>
      <c r="E198" s="257"/>
    </row>
    <row r="199" spans="2:5" x14ac:dyDescent="0.2">
      <c r="B199" s="256"/>
      <c r="C199" s="257"/>
      <c r="D199" s="257"/>
      <c r="E199" s="257"/>
    </row>
    <row r="200" spans="2:5" x14ac:dyDescent="0.2">
      <c r="B200" s="256"/>
      <c r="C200" s="257"/>
      <c r="D200" s="257"/>
      <c r="E200" s="257"/>
    </row>
    <row r="201" spans="2:5" x14ac:dyDescent="0.2">
      <c r="B201" s="256"/>
      <c r="C201" s="257"/>
      <c r="D201" s="257"/>
      <c r="E201" s="257"/>
    </row>
    <row r="202" spans="2:5" x14ac:dyDescent="0.2">
      <c r="B202" s="256"/>
      <c r="C202" s="257"/>
      <c r="D202" s="257"/>
      <c r="E202" s="257"/>
    </row>
    <row r="203" spans="2:5" x14ac:dyDescent="0.2">
      <c r="B203" s="256"/>
      <c r="C203" s="257"/>
      <c r="D203" s="257"/>
      <c r="E203" s="257"/>
    </row>
    <row r="204" spans="2:5" x14ac:dyDescent="0.2">
      <c r="B204" s="256"/>
      <c r="C204" s="257"/>
      <c r="D204" s="257"/>
      <c r="E204" s="257"/>
    </row>
    <row r="205" spans="2:5" x14ac:dyDescent="0.2">
      <c r="B205" s="256"/>
      <c r="C205" s="257"/>
      <c r="D205" s="257"/>
      <c r="E205" s="257"/>
    </row>
    <row r="206" spans="2:5" x14ac:dyDescent="0.2">
      <c r="B206" s="256"/>
      <c r="C206" s="257"/>
      <c r="D206" s="257"/>
      <c r="E206" s="257"/>
    </row>
    <row r="207" spans="2:5" x14ac:dyDescent="0.2">
      <c r="B207" s="256"/>
      <c r="C207" s="257"/>
      <c r="D207" s="257"/>
      <c r="E207" s="257"/>
    </row>
    <row r="208" spans="2:5" x14ac:dyDescent="0.2">
      <c r="B208" s="256"/>
      <c r="C208" s="257"/>
      <c r="D208" s="257"/>
      <c r="E208" s="257"/>
    </row>
    <row r="209" spans="2:5" x14ac:dyDescent="0.2">
      <c r="B209" s="256"/>
      <c r="C209" s="257"/>
      <c r="D209" s="257"/>
      <c r="E209" s="257"/>
    </row>
    <row r="210" spans="2:5" x14ac:dyDescent="0.2">
      <c r="B210" s="256"/>
      <c r="C210" s="257"/>
      <c r="D210" s="257"/>
      <c r="E210" s="257"/>
    </row>
    <row r="211" spans="2:5" x14ac:dyDescent="0.2">
      <c r="B211" s="256"/>
      <c r="C211" s="257"/>
      <c r="D211" s="257"/>
      <c r="E211" s="257"/>
    </row>
    <row r="212" spans="2:5" x14ac:dyDescent="0.2">
      <c r="B212" s="256"/>
      <c r="C212" s="257"/>
      <c r="D212" s="257"/>
      <c r="E212" s="257"/>
    </row>
    <row r="213" spans="2:5" x14ac:dyDescent="0.2">
      <c r="B213" s="256"/>
      <c r="C213" s="257"/>
      <c r="D213" s="257"/>
      <c r="E213" s="257"/>
    </row>
    <row r="214" spans="2:5" x14ac:dyDescent="0.2">
      <c r="B214" s="256"/>
      <c r="C214" s="257"/>
      <c r="D214" s="257"/>
      <c r="E214" s="257"/>
    </row>
    <row r="215" spans="2:5" x14ac:dyDescent="0.2">
      <c r="B215" s="256"/>
      <c r="C215" s="257"/>
      <c r="D215" s="257"/>
      <c r="E215" s="257"/>
    </row>
    <row r="216" spans="2:5" x14ac:dyDescent="0.2">
      <c r="B216" s="256"/>
      <c r="C216" s="257"/>
      <c r="D216" s="257"/>
      <c r="E216" s="257"/>
    </row>
    <row r="217" spans="2:5" x14ac:dyDescent="0.2">
      <c r="B217" s="256"/>
      <c r="C217" s="257"/>
      <c r="D217" s="257"/>
      <c r="E217" s="257"/>
    </row>
    <row r="218" spans="2:5" x14ac:dyDescent="0.2">
      <c r="B218" s="256"/>
      <c r="C218" s="257"/>
      <c r="D218" s="257"/>
      <c r="E218" s="257"/>
    </row>
    <row r="219" spans="2:5" x14ac:dyDescent="0.2">
      <c r="B219" s="256"/>
      <c r="C219" s="257"/>
      <c r="D219" s="257"/>
      <c r="E219" s="257"/>
    </row>
    <row r="220" spans="2:5" x14ac:dyDescent="0.2">
      <c r="B220" s="256"/>
      <c r="C220" s="257"/>
      <c r="D220" s="257"/>
      <c r="E220" s="257"/>
    </row>
    <row r="221" spans="2:5" x14ac:dyDescent="0.2">
      <c r="B221" s="256"/>
      <c r="C221" s="257"/>
      <c r="D221" s="257"/>
      <c r="E221" s="257"/>
    </row>
    <row r="222" spans="2:5" x14ac:dyDescent="0.2">
      <c r="B222" s="256"/>
      <c r="C222" s="257"/>
      <c r="D222" s="257"/>
      <c r="E222" s="257"/>
    </row>
    <row r="223" spans="2:5" x14ac:dyDescent="0.2">
      <c r="B223" s="256"/>
      <c r="C223" s="257"/>
      <c r="D223" s="257"/>
      <c r="E223" s="257"/>
    </row>
    <row r="224" spans="2:5" x14ac:dyDescent="0.2">
      <c r="B224" s="256"/>
      <c r="C224" s="257"/>
      <c r="D224" s="257"/>
      <c r="E224" s="257"/>
    </row>
    <row r="225" spans="2:5" x14ac:dyDescent="0.2">
      <c r="B225" s="256"/>
      <c r="C225" s="257"/>
      <c r="D225" s="257"/>
      <c r="E225" s="257"/>
    </row>
    <row r="226" spans="2:5" x14ac:dyDescent="0.2">
      <c r="B226" s="256"/>
      <c r="C226" s="257"/>
      <c r="D226" s="257"/>
      <c r="E226" s="257"/>
    </row>
    <row r="227" spans="2:5" x14ac:dyDescent="0.2">
      <c r="B227" s="256"/>
      <c r="C227" s="257"/>
      <c r="D227" s="257"/>
      <c r="E227" s="257"/>
    </row>
    <row r="228" spans="2:5" x14ac:dyDescent="0.2">
      <c r="B228" s="256"/>
      <c r="C228" s="257"/>
      <c r="D228" s="257"/>
      <c r="E228" s="257"/>
    </row>
    <row r="229" spans="2:5" x14ac:dyDescent="0.2">
      <c r="B229" s="256"/>
      <c r="C229" s="257"/>
      <c r="D229" s="257"/>
      <c r="E229" s="257"/>
    </row>
    <row r="230" spans="2:5" x14ac:dyDescent="0.2">
      <c r="B230" s="256"/>
      <c r="C230" s="257"/>
      <c r="D230" s="257"/>
      <c r="E230" s="257"/>
    </row>
    <row r="231" spans="2:5" x14ac:dyDescent="0.2">
      <c r="B231" s="256"/>
      <c r="C231" s="257"/>
      <c r="D231" s="257"/>
      <c r="E231" s="257"/>
    </row>
    <row r="232" spans="2:5" x14ac:dyDescent="0.2">
      <c r="B232" s="256"/>
      <c r="C232" s="257"/>
      <c r="D232" s="257"/>
      <c r="E232" s="257"/>
    </row>
    <row r="233" spans="2:5" x14ac:dyDescent="0.2">
      <c r="B233" s="256"/>
      <c r="C233" s="257"/>
      <c r="D233" s="257"/>
      <c r="E233" s="257"/>
    </row>
    <row r="234" spans="2:5" x14ac:dyDescent="0.2">
      <c r="B234" s="256"/>
      <c r="C234" s="257"/>
      <c r="D234" s="257"/>
      <c r="E234" s="257"/>
    </row>
    <row r="235" spans="2:5" x14ac:dyDescent="0.2">
      <c r="B235" s="256"/>
      <c r="C235" s="257"/>
      <c r="D235" s="257"/>
      <c r="E235" s="257"/>
    </row>
    <row r="236" spans="2:5" x14ac:dyDescent="0.2">
      <c r="B236" s="256"/>
      <c r="C236" s="257"/>
      <c r="D236" s="257"/>
      <c r="E236" s="257"/>
    </row>
    <row r="237" spans="2:5" x14ac:dyDescent="0.2">
      <c r="B237" s="256"/>
      <c r="C237" s="257"/>
      <c r="D237" s="257"/>
      <c r="E237" s="257"/>
    </row>
    <row r="238" spans="2:5" x14ac:dyDescent="0.2">
      <c r="B238" s="256"/>
      <c r="C238" s="257"/>
      <c r="D238" s="257"/>
      <c r="E238" s="257"/>
    </row>
    <row r="239" spans="2:5" x14ac:dyDescent="0.2">
      <c r="B239" s="256"/>
      <c r="C239" s="257"/>
      <c r="D239" s="257"/>
      <c r="E239" s="257"/>
    </row>
    <row r="240" spans="2:5" x14ac:dyDescent="0.2">
      <c r="B240" s="256"/>
      <c r="C240" s="257"/>
      <c r="D240" s="257"/>
      <c r="E240" s="257"/>
    </row>
    <row r="241" spans="2:5" x14ac:dyDescent="0.2">
      <c r="B241" s="256"/>
      <c r="C241" s="257"/>
      <c r="D241" s="257"/>
      <c r="E241" s="257"/>
    </row>
    <row r="242" spans="2:5" x14ac:dyDescent="0.2">
      <c r="B242" s="256"/>
      <c r="C242" s="257"/>
      <c r="D242" s="257"/>
      <c r="E242" s="257"/>
    </row>
    <row r="243" spans="2:5" x14ac:dyDescent="0.2">
      <c r="B243" s="256"/>
      <c r="C243" s="257"/>
      <c r="D243" s="257"/>
      <c r="E243" s="257"/>
    </row>
    <row r="244" spans="2:5" x14ac:dyDescent="0.2">
      <c r="B244" s="256"/>
      <c r="C244" s="257"/>
      <c r="D244" s="257"/>
      <c r="E244" s="257"/>
    </row>
    <row r="245" spans="2:5" x14ac:dyDescent="0.2">
      <c r="B245" s="256"/>
      <c r="C245" s="257"/>
      <c r="D245" s="257"/>
      <c r="E245" s="257"/>
    </row>
    <row r="246" spans="2:5" x14ac:dyDescent="0.2">
      <c r="B246" s="256"/>
      <c r="C246" s="257"/>
      <c r="D246" s="257"/>
      <c r="E246" s="257"/>
    </row>
    <row r="247" spans="2:5" x14ac:dyDescent="0.2">
      <c r="B247" s="256"/>
      <c r="C247" s="257"/>
      <c r="D247" s="257"/>
      <c r="E247" s="257"/>
    </row>
    <row r="248" spans="2:5" x14ac:dyDescent="0.2">
      <c r="B248" s="256"/>
      <c r="C248" s="257"/>
      <c r="D248" s="257"/>
      <c r="E248" s="257"/>
    </row>
    <row r="249" spans="2:5" x14ac:dyDescent="0.2">
      <c r="B249" s="256"/>
      <c r="C249" s="257"/>
      <c r="D249" s="257"/>
      <c r="E249" s="257"/>
    </row>
    <row r="250" spans="2:5" x14ac:dyDescent="0.2">
      <c r="B250" s="256"/>
      <c r="C250" s="257"/>
      <c r="D250" s="257"/>
      <c r="E250" s="257"/>
    </row>
    <row r="251" spans="2:5" x14ac:dyDescent="0.2">
      <c r="B251" s="256"/>
      <c r="C251" s="257"/>
      <c r="D251" s="257"/>
      <c r="E251" s="257"/>
    </row>
    <row r="252" spans="2:5" x14ac:dyDescent="0.2">
      <c r="B252" s="256"/>
      <c r="C252" s="257"/>
      <c r="D252" s="257"/>
      <c r="E252" s="257"/>
    </row>
    <row r="253" spans="2:5" x14ac:dyDescent="0.2">
      <c r="B253" s="256"/>
      <c r="C253" s="257"/>
      <c r="D253" s="257"/>
      <c r="E253" s="257"/>
    </row>
    <row r="254" spans="2:5" x14ac:dyDescent="0.2">
      <c r="B254" s="256"/>
      <c r="C254" s="257"/>
      <c r="D254" s="257"/>
      <c r="E254" s="257"/>
    </row>
    <row r="255" spans="2:5" x14ac:dyDescent="0.2">
      <c r="B255" s="256"/>
      <c r="C255" s="257"/>
      <c r="D255" s="257"/>
      <c r="E255" s="257"/>
    </row>
    <row r="256" spans="2:5" x14ac:dyDescent="0.2">
      <c r="B256" s="256"/>
      <c r="C256" s="257"/>
      <c r="D256" s="257"/>
      <c r="E256" s="257"/>
    </row>
    <row r="257" spans="2:5" x14ac:dyDescent="0.2">
      <c r="B257" s="256"/>
      <c r="C257" s="257"/>
      <c r="D257" s="257"/>
      <c r="E257" s="257"/>
    </row>
    <row r="258" spans="2:5" x14ac:dyDescent="0.2">
      <c r="B258" s="256"/>
      <c r="C258" s="257"/>
      <c r="D258" s="257"/>
      <c r="E258" s="257"/>
    </row>
    <row r="259" spans="2:5" x14ac:dyDescent="0.2">
      <c r="B259" s="256"/>
      <c r="C259" s="257"/>
      <c r="D259" s="257"/>
      <c r="E259" s="257"/>
    </row>
    <row r="260" spans="2:5" x14ac:dyDescent="0.2">
      <c r="B260" s="256"/>
      <c r="C260" s="257"/>
      <c r="D260" s="257"/>
      <c r="E260" s="257"/>
    </row>
    <row r="261" spans="2:5" x14ac:dyDescent="0.2">
      <c r="B261" s="256"/>
      <c r="C261" s="257"/>
      <c r="D261" s="257"/>
      <c r="E261" s="257"/>
    </row>
    <row r="262" spans="2:5" x14ac:dyDescent="0.2">
      <c r="B262" s="256"/>
      <c r="C262" s="257"/>
      <c r="D262" s="257"/>
      <c r="E262" s="257"/>
    </row>
    <row r="263" spans="2:5" x14ac:dyDescent="0.2">
      <c r="B263" s="256"/>
      <c r="C263" s="257"/>
      <c r="D263" s="257"/>
      <c r="E263" s="257"/>
    </row>
    <row r="264" spans="2:5" x14ac:dyDescent="0.2">
      <c r="B264" s="256"/>
      <c r="C264" s="257"/>
      <c r="D264" s="257"/>
      <c r="E264" s="257"/>
    </row>
    <row r="265" spans="2:5" x14ac:dyDescent="0.2">
      <c r="B265" s="256"/>
      <c r="C265" s="257"/>
      <c r="D265" s="257"/>
      <c r="E265" s="257"/>
    </row>
    <row r="266" spans="2:5" x14ac:dyDescent="0.2">
      <c r="B266" s="256"/>
      <c r="C266" s="257"/>
      <c r="D266" s="257"/>
      <c r="E266" s="257"/>
    </row>
    <row r="267" spans="2:5" x14ac:dyDescent="0.2">
      <c r="B267" s="256"/>
      <c r="C267" s="257"/>
      <c r="D267" s="257"/>
      <c r="E267" s="257"/>
    </row>
    <row r="268" spans="2:5" x14ac:dyDescent="0.2">
      <c r="B268" s="256"/>
      <c r="C268" s="257"/>
      <c r="D268" s="257"/>
      <c r="E268" s="257"/>
    </row>
    <row r="269" spans="2:5" x14ac:dyDescent="0.2">
      <c r="B269" s="256"/>
      <c r="C269" s="257"/>
      <c r="D269" s="257"/>
      <c r="E269" s="257"/>
    </row>
    <row r="270" spans="2:5" x14ac:dyDescent="0.2">
      <c r="B270" s="256"/>
      <c r="C270" s="257"/>
      <c r="D270" s="257"/>
      <c r="E270" s="257"/>
    </row>
    <row r="271" spans="2:5" x14ac:dyDescent="0.2">
      <c r="B271" s="256"/>
      <c r="C271" s="257"/>
      <c r="D271" s="257"/>
      <c r="E271" s="257"/>
    </row>
    <row r="272" spans="2:5" x14ac:dyDescent="0.2">
      <c r="B272" s="256"/>
      <c r="C272" s="257"/>
      <c r="D272" s="257"/>
      <c r="E272" s="257"/>
    </row>
    <row r="273" spans="2:5" x14ac:dyDescent="0.2">
      <c r="B273" s="256"/>
      <c r="C273" s="257"/>
      <c r="D273" s="257"/>
      <c r="E273" s="257"/>
    </row>
    <row r="274" spans="2:5" x14ac:dyDescent="0.2">
      <c r="B274" s="256"/>
      <c r="C274" s="257"/>
      <c r="D274" s="257"/>
      <c r="E274" s="257"/>
    </row>
    <row r="275" spans="2:5" x14ac:dyDescent="0.2">
      <c r="B275" s="256"/>
      <c r="C275" s="257"/>
      <c r="D275" s="257"/>
      <c r="E275" s="257"/>
    </row>
    <row r="276" spans="2:5" x14ac:dyDescent="0.2">
      <c r="B276" s="256"/>
      <c r="C276" s="257"/>
      <c r="D276" s="257"/>
      <c r="E276" s="257"/>
    </row>
    <row r="277" spans="2:5" x14ac:dyDescent="0.2">
      <c r="B277" s="256"/>
      <c r="C277" s="257"/>
      <c r="D277" s="257"/>
      <c r="E277" s="257"/>
    </row>
    <row r="278" spans="2:5" x14ac:dyDescent="0.2">
      <c r="B278" s="256"/>
      <c r="C278" s="257"/>
      <c r="D278" s="257"/>
      <c r="E278" s="257"/>
    </row>
    <row r="279" spans="2:5" x14ac:dyDescent="0.2">
      <c r="B279" s="256"/>
      <c r="C279" s="257"/>
      <c r="D279" s="257"/>
      <c r="E279" s="257"/>
    </row>
    <row r="280" spans="2:5" x14ac:dyDescent="0.2">
      <c r="B280" s="256"/>
      <c r="C280" s="257"/>
      <c r="D280" s="257"/>
      <c r="E280" s="257"/>
    </row>
    <row r="281" spans="2:5" x14ac:dyDescent="0.2">
      <c r="B281" s="256"/>
      <c r="C281" s="257"/>
      <c r="D281" s="257"/>
      <c r="E281" s="257"/>
    </row>
    <row r="282" spans="2:5" x14ac:dyDescent="0.2">
      <c r="B282" s="256"/>
      <c r="C282" s="257"/>
      <c r="D282" s="257"/>
      <c r="E282" s="257"/>
    </row>
    <row r="283" spans="2:5" x14ac:dyDescent="0.2">
      <c r="B283" s="256"/>
      <c r="C283" s="257"/>
      <c r="D283" s="257"/>
      <c r="E283" s="257"/>
    </row>
    <row r="284" spans="2:5" x14ac:dyDescent="0.2">
      <c r="B284" s="256"/>
      <c r="C284" s="257"/>
      <c r="D284" s="257"/>
      <c r="E284" s="257"/>
    </row>
    <row r="285" spans="2:5" x14ac:dyDescent="0.2">
      <c r="B285" s="256"/>
      <c r="C285" s="257"/>
      <c r="D285" s="257"/>
      <c r="E285" s="257"/>
    </row>
    <row r="286" spans="2:5" x14ac:dyDescent="0.2">
      <c r="B286" s="256"/>
      <c r="C286" s="257"/>
      <c r="D286" s="257"/>
      <c r="E286" s="257"/>
    </row>
    <row r="287" spans="2:5" x14ac:dyDescent="0.2">
      <c r="B287" s="256"/>
      <c r="C287" s="257"/>
      <c r="D287" s="257"/>
      <c r="E287" s="257"/>
    </row>
    <row r="288" spans="2:5" x14ac:dyDescent="0.2">
      <c r="B288" s="256"/>
      <c r="C288" s="257"/>
      <c r="D288" s="257"/>
      <c r="E288" s="257"/>
    </row>
    <row r="289" spans="2:5" x14ac:dyDescent="0.2">
      <c r="B289" s="256"/>
      <c r="C289" s="257"/>
      <c r="D289" s="257"/>
      <c r="E289" s="257"/>
    </row>
    <row r="290" spans="2:5" x14ac:dyDescent="0.2">
      <c r="B290" s="256"/>
      <c r="C290" s="257"/>
      <c r="D290" s="257"/>
      <c r="E290" s="257"/>
    </row>
    <row r="291" spans="2:5" x14ac:dyDescent="0.2">
      <c r="B291" s="256"/>
      <c r="C291" s="257"/>
      <c r="D291" s="257"/>
      <c r="E291" s="257"/>
    </row>
    <row r="292" spans="2:5" x14ac:dyDescent="0.2">
      <c r="B292" s="256"/>
      <c r="C292" s="257"/>
      <c r="D292" s="257"/>
      <c r="E292" s="257"/>
    </row>
    <row r="293" spans="2:5" x14ac:dyDescent="0.2">
      <c r="B293" s="256"/>
      <c r="C293" s="257"/>
      <c r="D293" s="257"/>
      <c r="E293" s="257"/>
    </row>
    <row r="294" spans="2:5" x14ac:dyDescent="0.2">
      <c r="B294" s="256"/>
      <c r="C294" s="257"/>
      <c r="D294" s="257"/>
      <c r="E294" s="257"/>
    </row>
    <row r="295" spans="2:5" x14ac:dyDescent="0.2">
      <c r="B295" s="256"/>
      <c r="C295" s="257"/>
      <c r="D295" s="257"/>
      <c r="E295" s="257"/>
    </row>
    <row r="296" spans="2:5" x14ac:dyDescent="0.2">
      <c r="B296" s="256"/>
      <c r="C296" s="257"/>
      <c r="D296" s="257"/>
      <c r="E296" s="257"/>
    </row>
    <row r="297" spans="2:5" x14ac:dyDescent="0.2">
      <c r="B297" s="256"/>
      <c r="C297" s="257"/>
      <c r="D297" s="257"/>
      <c r="E297" s="257"/>
    </row>
    <row r="298" spans="2:5" x14ac:dyDescent="0.2">
      <c r="B298" s="256"/>
      <c r="C298" s="257"/>
      <c r="D298" s="257"/>
      <c r="E298" s="257"/>
    </row>
    <row r="299" spans="2:5" x14ac:dyDescent="0.2">
      <c r="B299" s="256"/>
      <c r="C299" s="257"/>
      <c r="D299" s="257"/>
      <c r="E299" s="257"/>
    </row>
    <row r="300" spans="2:5" x14ac:dyDescent="0.2">
      <c r="B300" s="256"/>
      <c r="C300" s="257"/>
      <c r="D300" s="257"/>
      <c r="E300" s="257"/>
    </row>
    <row r="301" spans="2:5" x14ac:dyDescent="0.2">
      <c r="B301" s="256"/>
      <c r="C301" s="257"/>
      <c r="D301" s="257"/>
      <c r="E301" s="257"/>
    </row>
    <row r="302" spans="2:5" x14ac:dyDescent="0.2">
      <c r="B302" s="256"/>
      <c r="C302" s="257"/>
      <c r="D302" s="257"/>
      <c r="E302" s="257"/>
    </row>
    <row r="303" spans="2:5" x14ac:dyDescent="0.2">
      <c r="B303" s="256"/>
      <c r="C303" s="257"/>
      <c r="D303" s="257"/>
      <c r="E303" s="257"/>
    </row>
    <row r="304" spans="2:5" x14ac:dyDescent="0.2">
      <c r="B304" s="256"/>
      <c r="C304" s="257"/>
      <c r="D304" s="257"/>
      <c r="E304" s="257"/>
    </row>
    <row r="305" spans="2:5" x14ac:dyDescent="0.2">
      <c r="B305" s="256"/>
      <c r="C305" s="257"/>
      <c r="D305" s="257"/>
      <c r="E305" s="257"/>
    </row>
    <row r="306" spans="2:5" x14ac:dyDescent="0.2">
      <c r="B306" s="256"/>
      <c r="C306" s="257"/>
      <c r="D306" s="257"/>
      <c r="E306" s="257"/>
    </row>
    <row r="307" spans="2:5" x14ac:dyDescent="0.2">
      <c r="B307" s="256"/>
      <c r="C307" s="257"/>
      <c r="D307" s="257"/>
      <c r="E307" s="257"/>
    </row>
    <row r="308" spans="2:5" x14ac:dyDescent="0.2">
      <c r="B308" s="256"/>
      <c r="C308" s="257"/>
      <c r="D308" s="257"/>
      <c r="E308" s="257"/>
    </row>
    <row r="309" spans="2:5" x14ac:dyDescent="0.2">
      <c r="B309" s="256"/>
      <c r="C309" s="257"/>
      <c r="D309" s="257"/>
      <c r="E309" s="257"/>
    </row>
    <row r="310" spans="2:5" x14ac:dyDescent="0.2">
      <c r="B310" s="256"/>
      <c r="C310" s="257"/>
      <c r="D310" s="257"/>
      <c r="E310" s="257"/>
    </row>
    <row r="311" spans="2:5" x14ac:dyDescent="0.2">
      <c r="B311" s="256"/>
      <c r="C311" s="257"/>
      <c r="D311" s="257"/>
      <c r="E311" s="257"/>
    </row>
    <row r="312" spans="2:5" x14ac:dyDescent="0.2">
      <c r="B312" s="256"/>
      <c r="C312" s="257"/>
      <c r="D312" s="257"/>
      <c r="E312" s="257"/>
    </row>
    <row r="313" spans="2:5" x14ac:dyDescent="0.2">
      <c r="B313" s="256"/>
      <c r="C313" s="257"/>
      <c r="D313" s="257"/>
      <c r="E313" s="257"/>
    </row>
    <row r="314" spans="2:5" x14ac:dyDescent="0.2">
      <c r="B314" s="256"/>
      <c r="C314" s="257"/>
      <c r="D314" s="257"/>
      <c r="E314" s="257"/>
    </row>
    <row r="315" spans="2:5" x14ac:dyDescent="0.2">
      <c r="B315" s="256"/>
      <c r="C315" s="257"/>
      <c r="D315" s="257"/>
      <c r="E315" s="257"/>
    </row>
    <row r="316" spans="2:5" x14ac:dyDescent="0.2">
      <c r="B316" s="256"/>
      <c r="C316" s="257"/>
      <c r="D316" s="257"/>
      <c r="E316" s="257"/>
    </row>
    <row r="317" spans="2:5" x14ac:dyDescent="0.2">
      <c r="B317" s="256"/>
      <c r="C317" s="257"/>
      <c r="D317" s="257"/>
      <c r="E317" s="257"/>
    </row>
    <row r="318" spans="2:5" x14ac:dyDescent="0.2">
      <c r="B318" s="256"/>
      <c r="C318" s="257"/>
      <c r="D318" s="257"/>
      <c r="E318" s="257"/>
    </row>
    <row r="319" spans="2:5" x14ac:dyDescent="0.2">
      <c r="B319" s="256"/>
      <c r="C319" s="257"/>
      <c r="D319" s="257"/>
      <c r="E319" s="257"/>
    </row>
    <row r="320" spans="2:5" x14ac:dyDescent="0.2">
      <c r="B320" s="256"/>
      <c r="C320" s="257"/>
      <c r="D320" s="257"/>
      <c r="E320" s="257"/>
    </row>
    <row r="321" spans="2:5" x14ac:dyDescent="0.2">
      <c r="B321" s="256"/>
      <c r="C321" s="257"/>
      <c r="D321" s="257"/>
      <c r="E321" s="257"/>
    </row>
    <row r="322" spans="2:5" x14ac:dyDescent="0.2">
      <c r="B322" s="256"/>
      <c r="C322" s="257"/>
      <c r="D322" s="257"/>
      <c r="E322" s="257"/>
    </row>
    <row r="323" spans="2:5" x14ac:dyDescent="0.2">
      <c r="B323" s="256"/>
      <c r="C323" s="257"/>
      <c r="D323" s="257"/>
      <c r="E323" s="257"/>
    </row>
    <row r="324" spans="2:5" x14ac:dyDescent="0.2">
      <c r="B324" s="256"/>
      <c r="C324" s="257"/>
      <c r="D324" s="257"/>
      <c r="E324" s="257"/>
    </row>
    <row r="325" spans="2:5" x14ac:dyDescent="0.2">
      <c r="B325" s="256"/>
      <c r="C325" s="257"/>
      <c r="D325" s="257"/>
      <c r="E325" s="257"/>
    </row>
    <row r="326" spans="2:5" x14ac:dyDescent="0.2">
      <c r="B326" s="256"/>
      <c r="C326" s="257"/>
      <c r="D326" s="257"/>
      <c r="E326" s="257"/>
    </row>
    <row r="327" spans="2:5" x14ac:dyDescent="0.2">
      <c r="B327" s="256"/>
      <c r="C327" s="257"/>
      <c r="D327" s="257"/>
      <c r="E327" s="257"/>
    </row>
    <row r="328" spans="2:5" x14ac:dyDescent="0.2">
      <c r="B328" s="256"/>
      <c r="C328" s="257"/>
      <c r="D328" s="257"/>
      <c r="E328" s="257"/>
    </row>
    <row r="329" spans="2:5" x14ac:dyDescent="0.2">
      <c r="B329" s="256"/>
      <c r="C329" s="257"/>
      <c r="D329" s="257"/>
      <c r="E329" s="257"/>
    </row>
    <row r="330" spans="2:5" x14ac:dyDescent="0.2">
      <c r="B330" s="256"/>
      <c r="C330" s="257"/>
      <c r="D330" s="257"/>
      <c r="E330" s="257"/>
    </row>
    <row r="331" spans="2:5" x14ac:dyDescent="0.2">
      <c r="B331" s="256"/>
      <c r="C331" s="257"/>
      <c r="D331" s="257"/>
      <c r="E331" s="257"/>
    </row>
    <row r="332" spans="2:5" x14ac:dyDescent="0.2">
      <c r="B332" s="256"/>
      <c r="C332" s="257"/>
      <c r="D332" s="257"/>
      <c r="E332" s="257"/>
    </row>
    <row r="333" spans="2:5" x14ac:dyDescent="0.2">
      <c r="B333" s="256"/>
      <c r="C333" s="257"/>
      <c r="D333" s="257"/>
      <c r="E333" s="257"/>
    </row>
    <row r="334" spans="2:5" x14ac:dyDescent="0.2">
      <c r="B334" s="256"/>
      <c r="C334" s="257"/>
      <c r="D334" s="257"/>
      <c r="E334" s="257"/>
    </row>
    <row r="335" spans="2:5" x14ac:dyDescent="0.2">
      <c r="B335" s="256"/>
      <c r="C335" s="257"/>
      <c r="D335" s="257"/>
      <c r="E335" s="257"/>
    </row>
    <row r="336" spans="2:5" x14ac:dyDescent="0.2">
      <c r="B336" s="256"/>
      <c r="C336" s="257"/>
      <c r="D336" s="257"/>
      <c r="E336" s="257"/>
    </row>
    <row r="337" spans="2:5" x14ac:dyDescent="0.2">
      <c r="B337" s="256"/>
      <c r="C337" s="257"/>
      <c r="D337" s="257"/>
      <c r="E337" s="257"/>
    </row>
    <row r="338" spans="2:5" x14ac:dyDescent="0.2">
      <c r="B338" s="256"/>
      <c r="C338" s="257"/>
      <c r="D338" s="257"/>
      <c r="E338" s="257"/>
    </row>
    <row r="339" spans="2:5" x14ac:dyDescent="0.2">
      <c r="B339" s="256"/>
      <c r="C339" s="257"/>
      <c r="D339" s="257"/>
      <c r="E339" s="257"/>
    </row>
    <row r="340" spans="2:5" x14ac:dyDescent="0.2">
      <c r="B340" s="256"/>
      <c r="C340" s="257"/>
      <c r="D340" s="257"/>
      <c r="E340" s="257"/>
    </row>
    <row r="341" spans="2:5" x14ac:dyDescent="0.2">
      <c r="B341" s="256"/>
      <c r="C341" s="257"/>
      <c r="D341" s="257"/>
      <c r="E341" s="257"/>
    </row>
    <row r="342" spans="2:5" x14ac:dyDescent="0.2">
      <c r="B342" s="256"/>
      <c r="C342" s="257"/>
      <c r="D342" s="257"/>
      <c r="E342" s="257"/>
    </row>
    <row r="343" spans="2:5" x14ac:dyDescent="0.2">
      <c r="B343" s="256"/>
      <c r="C343" s="257"/>
      <c r="D343" s="257"/>
      <c r="E343" s="257"/>
    </row>
    <row r="344" spans="2:5" x14ac:dyDescent="0.2">
      <c r="B344" s="256"/>
      <c r="C344" s="257"/>
      <c r="D344" s="257"/>
      <c r="E344" s="257"/>
    </row>
    <row r="345" spans="2:5" x14ac:dyDescent="0.2">
      <c r="B345" s="256"/>
      <c r="C345" s="257"/>
      <c r="D345" s="257"/>
      <c r="E345" s="257"/>
    </row>
    <row r="346" spans="2:5" x14ac:dyDescent="0.2">
      <c r="B346" s="256"/>
      <c r="C346" s="257"/>
      <c r="D346" s="257"/>
      <c r="E346" s="257"/>
    </row>
    <row r="347" spans="2:5" x14ac:dyDescent="0.2">
      <c r="B347" s="256"/>
      <c r="C347" s="257"/>
      <c r="D347" s="257"/>
      <c r="E347" s="257"/>
    </row>
    <row r="348" spans="2:5" x14ac:dyDescent="0.2">
      <c r="B348" s="256"/>
      <c r="C348" s="257"/>
      <c r="D348" s="257"/>
      <c r="E348" s="257"/>
    </row>
    <row r="349" spans="2:5" x14ac:dyDescent="0.2">
      <c r="B349" s="256"/>
      <c r="C349" s="257"/>
      <c r="D349" s="257"/>
      <c r="E349" s="257"/>
    </row>
    <row r="350" spans="2:5" x14ac:dyDescent="0.2">
      <c r="B350" s="256"/>
      <c r="C350" s="257"/>
      <c r="D350" s="257"/>
      <c r="E350" s="257"/>
    </row>
    <row r="351" spans="2:5" x14ac:dyDescent="0.2">
      <c r="B351" s="256"/>
      <c r="C351" s="257"/>
      <c r="D351" s="257"/>
      <c r="E351" s="257"/>
    </row>
    <row r="352" spans="2:5" x14ac:dyDescent="0.2">
      <c r="B352" s="256"/>
      <c r="C352" s="257"/>
      <c r="D352" s="257"/>
      <c r="E352" s="257"/>
    </row>
    <row r="353" spans="2:5" x14ac:dyDescent="0.2">
      <c r="B353" s="256"/>
      <c r="C353" s="257"/>
      <c r="D353" s="257"/>
      <c r="E353" s="257"/>
    </row>
    <row r="354" spans="2:5" x14ac:dyDescent="0.2">
      <c r="B354" s="256"/>
      <c r="C354" s="257"/>
      <c r="D354" s="257"/>
      <c r="E354" s="257"/>
    </row>
    <row r="355" spans="2:5" x14ac:dyDescent="0.2">
      <c r="B355" s="256"/>
      <c r="C355" s="257"/>
      <c r="D355" s="257"/>
      <c r="E355" s="257"/>
    </row>
    <row r="356" spans="2:5" x14ac:dyDescent="0.2">
      <c r="B356" s="256"/>
      <c r="C356" s="257"/>
      <c r="D356" s="257"/>
      <c r="E356" s="257"/>
    </row>
    <row r="357" spans="2:5" x14ac:dyDescent="0.2">
      <c r="B357" s="256"/>
      <c r="C357" s="257"/>
      <c r="D357" s="257"/>
      <c r="E357" s="257"/>
    </row>
    <row r="358" spans="2:5" x14ac:dyDescent="0.2">
      <c r="B358" s="256"/>
      <c r="C358" s="257"/>
      <c r="D358" s="257"/>
      <c r="E358" s="257"/>
    </row>
    <row r="359" spans="2:5" x14ac:dyDescent="0.2">
      <c r="B359" s="256"/>
      <c r="C359" s="257"/>
      <c r="D359" s="257"/>
      <c r="E359" s="257"/>
    </row>
    <row r="360" spans="2:5" x14ac:dyDescent="0.2">
      <c r="B360" s="256"/>
      <c r="C360" s="257"/>
      <c r="D360" s="257"/>
      <c r="E360" s="257"/>
    </row>
    <row r="361" spans="2:5" x14ac:dyDescent="0.2">
      <c r="B361" s="256"/>
      <c r="C361" s="257"/>
      <c r="D361" s="257"/>
      <c r="E361" s="257"/>
    </row>
    <row r="362" spans="2:5" x14ac:dyDescent="0.2">
      <c r="B362" s="256"/>
      <c r="C362" s="257"/>
      <c r="D362" s="257"/>
      <c r="E362" s="257"/>
    </row>
    <row r="363" spans="2:5" x14ac:dyDescent="0.2">
      <c r="B363" s="256"/>
      <c r="C363" s="257"/>
      <c r="D363" s="257"/>
      <c r="E363" s="257"/>
    </row>
    <row r="364" spans="2:5" x14ac:dyDescent="0.2">
      <c r="B364" s="256"/>
      <c r="C364" s="257"/>
      <c r="D364" s="257"/>
      <c r="E364" s="257"/>
    </row>
    <row r="365" spans="2:5" x14ac:dyDescent="0.2">
      <c r="B365" s="256"/>
      <c r="C365" s="257"/>
      <c r="D365" s="257"/>
      <c r="E365" s="257"/>
    </row>
    <row r="366" spans="2:5" x14ac:dyDescent="0.2">
      <c r="B366" s="256"/>
      <c r="C366" s="257"/>
      <c r="D366" s="257"/>
      <c r="E366" s="257"/>
    </row>
    <row r="367" spans="2:5" x14ac:dyDescent="0.2">
      <c r="B367" s="256"/>
      <c r="C367" s="257"/>
      <c r="D367" s="257"/>
      <c r="E367" s="257"/>
    </row>
    <row r="368" spans="2:5" x14ac:dyDescent="0.2">
      <c r="B368" s="256"/>
      <c r="C368" s="257"/>
      <c r="D368" s="257"/>
      <c r="E368" s="257"/>
    </row>
    <row r="369" spans="2:5" x14ac:dyDescent="0.2">
      <c r="B369" s="256"/>
      <c r="C369" s="257"/>
      <c r="D369" s="257"/>
      <c r="E369" s="257"/>
    </row>
    <row r="370" spans="2:5" x14ac:dyDescent="0.2">
      <c r="B370" s="256"/>
      <c r="C370" s="257"/>
      <c r="D370" s="257"/>
      <c r="E370" s="257"/>
    </row>
    <row r="371" spans="2:5" x14ac:dyDescent="0.2">
      <c r="B371" s="256"/>
      <c r="C371" s="257"/>
      <c r="D371" s="257"/>
      <c r="E371" s="257"/>
    </row>
    <row r="372" spans="2:5" x14ac:dyDescent="0.2">
      <c r="B372" s="256"/>
      <c r="C372" s="257"/>
      <c r="D372" s="257"/>
      <c r="E372" s="257"/>
    </row>
    <row r="373" spans="2:5" x14ac:dyDescent="0.2">
      <c r="B373" s="256"/>
      <c r="C373" s="257"/>
      <c r="D373" s="257"/>
      <c r="E373" s="257"/>
    </row>
    <row r="374" spans="2:5" x14ac:dyDescent="0.2">
      <c r="B374" s="256"/>
      <c r="C374" s="257"/>
      <c r="D374" s="257"/>
      <c r="E374" s="257"/>
    </row>
    <row r="375" spans="2:5" x14ac:dyDescent="0.2">
      <c r="B375" s="256"/>
      <c r="C375" s="257"/>
      <c r="D375" s="257"/>
      <c r="E375" s="257"/>
    </row>
    <row r="376" spans="2:5" x14ac:dyDescent="0.2">
      <c r="B376" s="256"/>
      <c r="C376" s="257"/>
      <c r="D376" s="257"/>
      <c r="E376" s="257"/>
    </row>
    <row r="377" spans="2:5" x14ac:dyDescent="0.2">
      <c r="B377" s="256"/>
      <c r="C377" s="257"/>
      <c r="D377" s="257"/>
      <c r="E377" s="257"/>
    </row>
    <row r="378" spans="2:5" x14ac:dyDescent="0.2">
      <c r="B378" s="256"/>
      <c r="C378" s="257"/>
      <c r="D378" s="257"/>
      <c r="E378" s="257"/>
    </row>
    <row r="379" spans="2:5" x14ac:dyDescent="0.2">
      <c r="B379" s="256"/>
      <c r="C379" s="257"/>
      <c r="D379" s="257"/>
      <c r="E379" s="257"/>
    </row>
    <row r="380" spans="2:5" x14ac:dyDescent="0.2">
      <c r="B380" s="256"/>
      <c r="C380" s="257"/>
      <c r="D380" s="257"/>
      <c r="E380" s="257"/>
    </row>
    <row r="381" spans="2:5" x14ac:dyDescent="0.2">
      <c r="B381" s="256"/>
      <c r="C381" s="257"/>
      <c r="D381" s="257"/>
      <c r="E381" s="257"/>
    </row>
    <row r="382" spans="2:5" x14ac:dyDescent="0.2">
      <c r="B382" s="256"/>
      <c r="C382" s="257"/>
      <c r="D382" s="257"/>
      <c r="E382" s="257"/>
    </row>
    <row r="383" spans="2:5" x14ac:dyDescent="0.2">
      <c r="B383" s="256"/>
      <c r="C383" s="257"/>
      <c r="D383" s="257"/>
      <c r="E383" s="257"/>
    </row>
    <row r="384" spans="2:5" x14ac:dyDescent="0.2">
      <c r="B384" s="256"/>
      <c r="C384" s="257"/>
      <c r="D384" s="257"/>
      <c r="E384" s="257"/>
    </row>
    <row r="385" spans="2:5" x14ac:dyDescent="0.2">
      <c r="B385" s="256"/>
      <c r="C385" s="257"/>
      <c r="D385" s="257"/>
      <c r="E385" s="257"/>
    </row>
    <row r="386" spans="2:5" x14ac:dyDescent="0.2">
      <c r="B386" s="256"/>
      <c r="C386" s="257"/>
      <c r="D386" s="257"/>
      <c r="E386" s="257"/>
    </row>
    <row r="387" spans="2:5" x14ac:dyDescent="0.2">
      <c r="B387" s="256"/>
      <c r="C387" s="257"/>
      <c r="D387" s="257"/>
      <c r="E387" s="257"/>
    </row>
    <row r="388" spans="2:5" x14ac:dyDescent="0.2">
      <c r="B388" s="256"/>
      <c r="C388" s="257"/>
      <c r="D388" s="257"/>
      <c r="E388" s="257"/>
    </row>
    <row r="389" spans="2:5" x14ac:dyDescent="0.2">
      <c r="B389" s="256"/>
      <c r="C389" s="257"/>
      <c r="D389" s="257"/>
      <c r="E389" s="257"/>
    </row>
    <row r="390" spans="2:5" x14ac:dyDescent="0.2">
      <c r="B390" s="256"/>
      <c r="C390" s="257"/>
      <c r="D390" s="257"/>
      <c r="E390" s="257"/>
    </row>
    <row r="391" spans="2:5" x14ac:dyDescent="0.2">
      <c r="B391" s="256"/>
      <c r="C391" s="257"/>
      <c r="D391" s="257"/>
      <c r="E391" s="257"/>
    </row>
    <row r="392" spans="2:5" x14ac:dyDescent="0.2">
      <c r="B392" s="256"/>
      <c r="C392" s="257"/>
      <c r="D392" s="257"/>
      <c r="E392" s="257"/>
    </row>
    <row r="393" spans="2:5" x14ac:dyDescent="0.2">
      <c r="B393" s="256"/>
      <c r="C393" s="257"/>
      <c r="D393" s="257"/>
      <c r="E393" s="257"/>
    </row>
    <row r="394" spans="2:5" x14ac:dyDescent="0.2">
      <c r="B394" s="256"/>
      <c r="C394" s="257"/>
      <c r="D394" s="257"/>
      <c r="E394" s="257"/>
    </row>
    <row r="395" spans="2:5" x14ac:dyDescent="0.2">
      <c r="B395" s="256"/>
      <c r="C395" s="257"/>
      <c r="D395" s="257"/>
      <c r="E395" s="257"/>
    </row>
    <row r="396" spans="2:5" x14ac:dyDescent="0.2">
      <c r="B396" s="256"/>
      <c r="C396" s="257"/>
      <c r="D396" s="257"/>
      <c r="E396" s="257"/>
    </row>
    <row r="397" spans="2:5" x14ac:dyDescent="0.2">
      <c r="B397" s="256"/>
      <c r="C397" s="257"/>
      <c r="D397" s="257"/>
      <c r="E397" s="257"/>
    </row>
    <row r="398" spans="2:5" x14ac:dyDescent="0.2">
      <c r="B398" s="256"/>
      <c r="C398" s="257"/>
      <c r="D398" s="257"/>
      <c r="E398" s="257"/>
    </row>
    <row r="399" spans="2:5" x14ac:dyDescent="0.2">
      <c r="B399" s="256"/>
      <c r="C399" s="257"/>
      <c r="D399" s="257"/>
      <c r="E399" s="257"/>
    </row>
    <row r="400" spans="2:5" x14ac:dyDescent="0.2">
      <c r="B400" s="256"/>
      <c r="C400" s="257"/>
      <c r="D400" s="257"/>
      <c r="E400" s="257"/>
    </row>
    <row r="401" spans="2:5" x14ac:dyDescent="0.2">
      <c r="B401" s="256"/>
      <c r="C401" s="257"/>
      <c r="D401" s="257"/>
      <c r="E401" s="257"/>
    </row>
    <row r="402" spans="2:5" x14ac:dyDescent="0.2">
      <c r="B402" s="256"/>
      <c r="C402" s="257"/>
      <c r="D402" s="257"/>
      <c r="E402" s="257"/>
    </row>
    <row r="403" spans="2:5" x14ac:dyDescent="0.2">
      <c r="B403" s="256"/>
      <c r="C403" s="257"/>
      <c r="D403" s="257"/>
      <c r="E403" s="257"/>
    </row>
    <row r="404" spans="2:5" x14ac:dyDescent="0.2">
      <c r="B404" s="256"/>
      <c r="C404" s="257"/>
      <c r="D404" s="257"/>
      <c r="E404" s="257"/>
    </row>
    <row r="405" spans="2:5" x14ac:dyDescent="0.2">
      <c r="B405" s="256"/>
      <c r="C405" s="257"/>
      <c r="D405" s="257"/>
      <c r="E405" s="257"/>
    </row>
    <row r="406" spans="2:5" x14ac:dyDescent="0.2">
      <c r="B406" s="256"/>
      <c r="C406" s="257"/>
      <c r="D406" s="257"/>
      <c r="E406" s="257"/>
    </row>
    <row r="407" spans="2:5" x14ac:dyDescent="0.2">
      <c r="B407" s="256"/>
      <c r="C407" s="257"/>
      <c r="D407" s="257"/>
      <c r="E407" s="257"/>
    </row>
    <row r="408" spans="2:5" x14ac:dyDescent="0.2">
      <c r="B408" s="256"/>
      <c r="C408" s="257"/>
      <c r="D408" s="257"/>
      <c r="E408" s="257"/>
    </row>
    <row r="409" spans="2:5" x14ac:dyDescent="0.2">
      <c r="B409" s="256"/>
      <c r="C409" s="257"/>
      <c r="D409" s="257"/>
      <c r="E409" s="257"/>
    </row>
    <row r="410" spans="2:5" x14ac:dyDescent="0.2">
      <c r="B410" s="256"/>
      <c r="C410" s="257"/>
      <c r="D410" s="257"/>
      <c r="E410" s="257"/>
    </row>
    <row r="411" spans="2:5" x14ac:dyDescent="0.2">
      <c r="B411" s="256"/>
      <c r="C411" s="257"/>
      <c r="D411" s="257"/>
      <c r="E411" s="257"/>
    </row>
    <row r="412" spans="2:5" x14ac:dyDescent="0.2">
      <c r="B412" s="256"/>
      <c r="C412" s="257"/>
      <c r="D412" s="257"/>
      <c r="E412" s="257"/>
    </row>
    <row r="413" spans="2:5" x14ac:dyDescent="0.2">
      <c r="B413" s="256"/>
      <c r="C413" s="257"/>
      <c r="D413" s="257"/>
      <c r="E413" s="257"/>
    </row>
    <row r="414" spans="2:5" x14ac:dyDescent="0.2">
      <c r="B414" s="256"/>
      <c r="C414" s="257"/>
      <c r="D414" s="257"/>
      <c r="E414" s="257"/>
    </row>
    <row r="415" spans="2:5" x14ac:dyDescent="0.2">
      <c r="B415" s="256"/>
      <c r="C415" s="257"/>
      <c r="D415" s="257"/>
      <c r="E415" s="257"/>
    </row>
    <row r="416" spans="2:5" x14ac:dyDescent="0.2">
      <c r="B416" s="256"/>
      <c r="C416" s="257"/>
      <c r="D416" s="257"/>
      <c r="E416" s="257"/>
    </row>
    <row r="417" spans="2:5" x14ac:dyDescent="0.2">
      <c r="B417" s="256"/>
      <c r="C417" s="257"/>
      <c r="D417" s="257"/>
      <c r="E417" s="257"/>
    </row>
    <row r="418" spans="2:5" x14ac:dyDescent="0.2">
      <c r="B418" s="256"/>
      <c r="C418" s="257"/>
      <c r="D418" s="257"/>
      <c r="E418" s="257"/>
    </row>
    <row r="419" spans="2:5" x14ac:dyDescent="0.2">
      <c r="B419" s="256"/>
      <c r="C419" s="257"/>
      <c r="D419" s="257"/>
      <c r="E419" s="257"/>
    </row>
    <row r="420" spans="2:5" x14ac:dyDescent="0.2">
      <c r="B420" s="256"/>
      <c r="C420" s="257"/>
      <c r="D420" s="257"/>
      <c r="E420" s="257"/>
    </row>
    <row r="421" spans="2:5" x14ac:dyDescent="0.2">
      <c r="B421" s="256"/>
      <c r="C421" s="257"/>
      <c r="D421" s="257"/>
      <c r="E421" s="257"/>
    </row>
    <row r="422" spans="2:5" x14ac:dyDescent="0.2">
      <c r="B422" s="256"/>
      <c r="C422" s="257"/>
      <c r="D422" s="257"/>
      <c r="E422" s="257"/>
    </row>
    <row r="423" spans="2:5" x14ac:dyDescent="0.2">
      <c r="B423" s="256"/>
      <c r="C423" s="257"/>
      <c r="D423" s="257"/>
      <c r="E423" s="257"/>
    </row>
    <row r="424" spans="2:5" x14ac:dyDescent="0.2">
      <c r="B424" s="256"/>
      <c r="C424" s="257"/>
      <c r="D424" s="257"/>
      <c r="E424" s="257"/>
    </row>
    <row r="425" spans="2:5" x14ac:dyDescent="0.2">
      <c r="B425" s="256"/>
      <c r="C425" s="257"/>
      <c r="D425" s="257"/>
      <c r="E425" s="257"/>
    </row>
    <row r="426" spans="2:5" x14ac:dyDescent="0.2">
      <c r="B426" s="256"/>
      <c r="C426" s="257"/>
      <c r="D426" s="257"/>
      <c r="E426" s="257"/>
    </row>
    <row r="427" spans="2:5" x14ac:dyDescent="0.2">
      <c r="B427" s="256"/>
      <c r="C427" s="257"/>
      <c r="D427" s="257"/>
      <c r="E427" s="257"/>
    </row>
    <row r="428" spans="2:5" x14ac:dyDescent="0.2">
      <c r="B428" s="256"/>
      <c r="C428" s="257"/>
      <c r="D428" s="257"/>
      <c r="E428" s="257"/>
    </row>
    <row r="429" spans="2:5" x14ac:dyDescent="0.2">
      <c r="B429" s="256"/>
      <c r="C429" s="257"/>
      <c r="D429" s="257"/>
      <c r="E429" s="257"/>
    </row>
    <row r="430" spans="2:5" x14ac:dyDescent="0.2">
      <c r="B430" s="256"/>
      <c r="C430" s="257"/>
      <c r="D430" s="257"/>
      <c r="E430" s="257"/>
    </row>
    <row r="431" spans="2:5" x14ac:dyDescent="0.2">
      <c r="B431" s="256"/>
      <c r="C431" s="257"/>
      <c r="D431" s="257"/>
      <c r="E431" s="257"/>
    </row>
    <row r="432" spans="2:5" x14ac:dyDescent="0.2">
      <c r="B432" s="256"/>
      <c r="C432" s="257"/>
      <c r="D432" s="257"/>
      <c r="E432" s="257"/>
    </row>
    <row r="433" spans="2:5" x14ac:dyDescent="0.2">
      <c r="B433" s="256"/>
      <c r="C433" s="257"/>
      <c r="D433" s="257"/>
      <c r="E433" s="257"/>
    </row>
    <row r="434" spans="2:5" x14ac:dyDescent="0.2">
      <c r="B434" s="256"/>
      <c r="C434" s="257"/>
      <c r="D434" s="257"/>
      <c r="E434" s="257"/>
    </row>
    <row r="435" spans="2:5" x14ac:dyDescent="0.2">
      <c r="B435" s="256"/>
      <c r="C435" s="257"/>
      <c r="D435" s="257"/>
      <c r="E435" s="257"/>
    </row>
    <row r="436" spans="2:5" x14ac:dyDescent="0.2">
      <c r="B436" s="256"/>
      <c r="C436" s="257"/>
      <c r="D436" s="257"/>
      <c r="E436" s="257"/>
    </row>
    <row r="437" spans="2:5" x14ac:dyDescent="0.2">
      <c r="B437" s="256"/>
      <c r="C437" s="257"/>
      <c r="D437" s="257"/>
      <c r="E437" s="257"/>
    </row>
    <row r="438" spans="2:5" x14ac:dyDescent="0.2">
      <c r="B438" s="256"/>
      <c r="C438" s="257"/>
      <c r="D438" s="257"/>
      <c r="E438" s="257"/>
    </row>
    <row r="439" spans="2:5" x14ac:dyDescent="0.2">
      <c r="B439" s="256"/>
      <c r="C439" s="257"/>
      <c r="D439" s="257"/>
      <c r="E439" s="257"/>
    </row>
    <row r="440" spans="2:5" x14ac:dyDescent="0.2">
      <c r="B440" s="256"/>
      <c r="C440" s="257"/>
      <c r="D440" s="257"/>
      <c r="E440" s="257"/>
    </row>
    <row r="441" spans="2:5" x14ac:dyDescent="0.2">
      <c r="B441" s="256"/>
      <c r="C441" s="257"/>
      <c r="D441" s="257"/>
      <c r="E441" s="257"/>
    </row>
    <row r="442" spans="2:5" x14ac:dyDescent="0.2">
      <c r="B442" s="256"/>
      <c r="C442" s="257"/>
      <c r="D442" s="257"/>
      <c r="E442" s="257"/>
    </row>
    <row r="443" spans="2:5" x14ac:dyDescent="0.2">
      <c r="B443" s="256"/>
      <c r="C443" s="257"/>
      <c r="D443" s="257"/>
      <c r="E443" s="257"/>
    </row>
    <row r="444" spans="2:5" x14ac:dyDescent="0.2">
      <c r="B444" s="256"/>
      <c r="C444" s="257"/>
      <c r="D444" s="257"/>
      <c r="E444" s="257"/>
    </row>
    <row r="445" spans="2:5" x14ac:dyDescent="0.2">
      <c r="B445" s="256"/>
      <c r="C445" s="257"/>
      <c r="D445" s="257"/>
      <c r="E445" s="257"/>
    </row>
    <row r="446" spans="2:5" x14ac:dyDescent="0.2">
      <c r="B446" s="256"/>
      <c r="C446" s="257"/>
      <c r="D446" s="257"/>
      <c r="E446" s="257"/>
    </row>
    <row r="447" spans="2:5" x14ac:dyDescent="0.2">
      <c r="B447" s="256"/>
      <c r="C447" s="257"/>
      <c r="D447" s="257"/>
      <c r="E447" s="257"/>
    </row>
    <row r="448" spans="2:5" x14ac:dyDescent="0.2">
      <c r="B448" s="256"/>
      <c r="C448" s="257"/>
      <c r="D448" s="257"/>
      <c r="E448" s="257"/>
    </row>
    <row r="449" spans="2:5" x14ac:dyDescent="0.2">
      <c r="B449" s="256"/>
      <c r="C449" s="257"/>
      <c r="D449" s="257"/>
      <c r="E449" s="257"/>
    </row>
    <row r="450" spans="2:5" x14ac:dyDescent="0.2">
      <c r="B450" s="256"/>
      <c r="C450" s="257"/>
      <c r="D450" s="257"/>
      <c r="E450" s="257"/>
    </row>
    <row r="451" spans="2:5" x14ac:dyDescent="0.2">
      <c r="B451" s="256"/>
      <c r="C451" s="257"/>
      <c r="D451" s="257"/>
      <c r="E451" s="257"/>
    </row>
    <row r="452" spans="2:5" x14ac:dyDescent="0.2">
      <c r="B452" s="256"/>
      <c r="C452" s="257"/>
      <c r="D452" s="257"/>
      <c r="E452" s="257"/>
    </row>
    <row r="453" spans="2:5" x14ac:dyDescent="0.2">
      <c r="B453" s="256"/>
      <c r="C453" s="257"/>
      <c r="D453" s="257"/>
      <c r="E453" s="257"/>
    </row>
    <row r="454" spans="2:5" x14ac:dyDescent="0.2">
      <c r="B454" s="256"/>
      <c r="C454" s="257"/>
      <c r="D454" s="257"/>
      <c r="E454" s="257"/>
    </row>
    <row r="455" spans="2:5" x14ac:dyDescent="0.2">
      <c r="B455" s="256"/>
      <c r="C455" s="257"/>
      <c r="D455" s="257"/>
      <c r="E455" s="257"/>
    </row>
    <row r="456" spans="2:5" x14ac:dyDescent="0.2">
      <c r="B456" s="256"/>
      <c r="C456" s="257"/>
      <c r="D456" s="257"/>
      <c r="E456" s="257"/>
    </row>
    <row r="457" spans="2:5" x14ac:dyDescent="0.2">
      <c r="B457" s="256"/>
      <c r="C457" s="257"/>
      <c r="D457" s="257"/>
      <c r="E457" s="257"/>
    </row>
    <row r="458" spans="2:5" x14ac:dyDescent="0.2">
      <c r="B458" s="256"/>
      <c r="C458" s="257"/>
      <c r="D458" s="257"/>
      <c r="E458" s="257"/>
    </row>
    <row r="459" spans="2:5" x14ac:dyDescent="0.2">
      <c r="B459" s="256"/>
      <c r="C459" s="257"/>
      <c r="D459" s="257"/>
      <c r="E459" s="257"/>
    </row>
    <row r="460" spans="2:5" x14ac:dyDescent="0.2">
      <c r="B460" s="256"/>
      <c r="C460" s="257"/>
      <c r="D460" s="257"/>
      <c r="E460" s="257"/>
    </row>
    <row r="461" spans="2:5" x14ac:dyDescent="0.2">
      <c r="B461" s="256"/>
      <c r="C461" s="257"/>
      <c r="D461" s="257"/>
      <c r="E461" s="257"/>
    </row>
    <row r="462" spans="2:5" x14ac:dyDescent="0.2">
      <c r="B462" s="256"/>
      <c r="C462" s="257"/>
      <c r="D462" s="257"/>
      <c r="E462" s="257"/>
    </row>
    <row r="463" spans="2:5" x14ac:dyDescent="0.2">
      <c r="B463" s="256"/>
      <c r="C463" s="257"/>
      <c r="D463" s="257"/>
      <c r="E463" s="257"/>
    </row>
    <row r="464" spans="2:5" x14ac:dyDescent="0.2">
      <c r="B464" s="256"/>
      <c r="C464" s="257"/>
      <c r="D464" s="257"/>
      <c r="E464" s="257"/>
    </row>
    <row r="465" spans="2:5" x14ac:dyDescent="0.2">
      <c r="B465" s="256"/>
      <c r="C465" s="257"/>
      <c r="D465" s="257"/>
      <c r="E465" s="257"/>
    </row>
    <row r="466" spans="2:5" x14ac:dyDescent="0.2">
      <c r="B466" s="256"/>
      <c r="C466" s="257"/>
      <c r="D466" s="257"/>
      <c r="E466" s="257"/>
    </row>
    <row r="467" spans="2:5" x14ac:dyDescent="0.2">
      <c r="B467" s="256"/>
      <c r="C467" s="257"/>
      <c r="D467" s="257"/>
      <c r="E467" s="257"/>
    </row>
    <row r="468" spans="2:5" x14ac:dyDescent="0.2">
      <c r="B468" s="256"/>
      <c r="C468" s="257"/>
      <c r="D468" s="257"/>
      <c r="E468" s="257"/>
    </row>
    <row r="469" spans="2:5" x14ac:dyDescent="0.2">
      <c r="B469" s="256"/>
      <c r="C469" s="257"/>
      <c r="D469" s="257"/>
      <c r="E469" s="257"/>
    </row>
    <row r="470" spans="2:5" x14ac:dyDescent="0.2">
      <c r="B470" s="256"/>
      <c r="C470" s="257"/>
      <c r="D470" s="257"/>
      <c r="E470" s="257"/>
    </row>
    <row r="471" spans="2:5" x14ac:dyDescent="0.2">
      <c r="B471" s="256"/>
      <c r="C471" s="257"/>
      <c r="D471" s="257"/>
      <c r="E471" s="257"/>
    </row>
    <row r="472" spans="2:5" x14ac:dyDescent="0.2">
      <c r="B472" s="256"/>
      <c r="C472" s="257"/>
      <c r="D472" s="257"/>
      <c r="E472" s="257"/>
    </row>
    <row r="473" spans="2:5" x14ac:dyDescent="0.2">
      <c r="B473" s="256"/>
      <c r="C473" s="257"/>
      <c r="D473" s="257"/>
      <c r="E473" s="257"/>
    </row>
    <row r="474" spans="2:5" x14ac:dyDescent="0.2">
      <c r="B474" s="256"/>
      <c r="C474" s="257"/>
      <c r="D474" s="257"/>
      <c r="E474" s="257"/>
    </row>
    <row r="475" spans="2:5" x14ac:dyDescent="0.2">
      <c r="B475" s="256"/>
      <c r="C475" s="257"/>
      <c r="D475" s="257"/>
      <c r="E475" s="257"/>
    </row>
    <row r="476" spans="2:5" x14ac:dyDescent="0.2">
      <c r="B476" s="256"/>
      <c r="C476" s="257"/>
      <c r="D476" s="257"/>
      <c r="E476" s="257"/>
    </row>
    <row r="477" spans="2:5" x14ac:dyDescent="0.2">
      <c r="B477" s="256"/>
      <c r="C477" s="257"/>
      <c r="D477" s="257"/>
      <c r="E477" s="257"/>
    </row>
    <row r="478" spans="2:5" x14ac:dyDescent="0.2">
      <c r="B478" s="256"/>
      <c r="C478" s="257"/>
      <c r="D478" s="257"/>
      <c r="E478" s="257"/>
    </row>
    <row r="479" spans="2:5" x14ac:dyDescent="0.2">
      <c r="B479" s="256"/>
      <c r="C479" s="257"/>
      <c r="D479" s="257"/>
      <c r="E479" s="257"/>
    </row>
    <row r="480" spans="2:5" x14ac:dyDescent="0.2">
      <c r="B480" s="256"/>
      <c r="C480" s="257"/>
      <c r="D480" s="257"/>
      <c r="E480" s="257"/>
    </row>
    <row r="481" spans="2:5" x14ac:dyDescent="0.2">
      <c r="B481" s="256"/>
      <c r="C481" s="257"/>
      <c r="D481" s="257"/>
      <c r="E481" s="257"/>
    </row>
    <row r="482" spans="2:5" x14ac:dyDescent="0.2">
      <c r="B482" s="256"/>
      <c r="C482" s="257"/>
      <c r="D482" s="257"/>
      <c r="E482" s="257"/>
    </row>
    <row r="483" spans="2:5" x14ac:dyDescent="0.2">
      <c r="B483" s="256"/>
      <c r="C483" s="257"/>
      <c r="D483" s="257"/>
      <c r="E483" s="257"/>
    </row>
    <row r="484" spans="2:5" x14ac:dyDescent="0.2">
      <c r="B484" s="256"/>
      <c r="C484" s="257"/>
      <c r="D484" s="257"/>
      <c r="E484" s="257"/>
    </row>
    <row r="485" spans="2:5" x14ac:dyDescent="0.2">
      <c r="B485" s="256"/>
      <c r="C485" s="257"/>
      <c r="D485" s="257"/>
      <c r="E485" s="257"/>
    </row>
    <row r="486" spans="2:5" x14ac:dyDescent="0.2">
      <c r="B486" s="256"/>
      <c r="C486" s="257"/>
      <c r="D486" s="257"/>
      <c r="E486" s="257"/>
    </row>
    <row r="487" spans="2:5" x14ac:dyDescent="0.2">
      <c r="B487" s="256"/>
      <c r="C487" s="257"/>
      <c r="D487" s="257"/>
      <c r="E487" s="257"/>
    </row>
    <row r="488" spans="2:5" x14ac:dyDescent="0.2">
      <c r="B488" s="256"/>
      <c r="C488" s="257"/>
      <c r="D488" s="257"/>
      <c r="E488" s="257"/>
    </row>
    <row r="489" spans="2:5" x14ac:dyDescent="0.2">
      <c r="B489" s="256"/>
      <c r="C489" s="257"/>
      <c r="D489" s="257"/>
      <c r="E489" s="257"/>
    </row>
    <row r="490" spans="2:5" x14ac:dyDescent="0.2">
      <c r="B490" s="256"/>
      <c r="C490" s="257"/>
      <c r="D490" s="257"/>
      <c r="E490" s="257"/>
    </row>
    <row r="491" spans="2:5" x14ac:dyDescent="0.2">
      <c r="B491" s="256"/>
      <c r="C491" s="257"/>
      <c r="D491" s="257"/>
      <c r="E491" s="257"/>
    </row>
    <row r="492" spans="2:5" x14ac:dyDescent="0.2">
      <c r="B492" s="256"/>
      <c r="C492" s="257"/>
      <c r="D492" s="257"/>
      <c r="E492" s="257"/>
    </row>
    <row r="493" spans="2:5" x14ac:dyDescent="0.2">
      <c r="B493" s="256"/>
      <c r="C493" s="257"/>
      <c r="D493" s="257"/>
      <c r="E493" s="257"/>
    </row>
    <row r="494" spans="2:5" x14ac:dyDescent="0.2">
      <c r="B494" s="256"/>
      <c r="C494" s="257"/>
      <c r="D494" s="257"/>
      <c r="E494" s="257"/>
    </row>
    <row r="495" spans="2:5" x14ac:dyDescent="0.2">
      <c r="B495" s="256"/>
      <c r="C495" s="257"/>
      <c r="D495" s="257"/>
      <c r="E495" s="257"/>
    </row>
    <row r="496" spans="2:5" x14ac:dyDescent="0.2">
      <c r="B496" s="256"/>
      <c r="C496" s="257"/>
      <c r="D496" s="257"/>
      <c r="E496" s="257"/>
    </row>
    <row r="497" spans="2:5" x14ac:dyDescent="0.2">
      <c r="B497" s="256"/>
      <c r="C497" s="257"/>
      <c r="D497" s="257"/>
      <c r="E497" s="257"/>
    </row>
    <row r="498" spans="2:5" x14ac:dyDescent="0.2">
      <c r="B498" s="256"/>
      <c r="C498" s="257"/>
      <c r="D498" s="257"/>
      <c r="E498" s="257"/>
    </row>
    <row r="499" spans="2:5" x14ac:dyDescent="0.2">
      <c r="B499" s="256"/>
      <c r="C499" s="257"/>
      <c r="D499" s="257"/>
      <c r="E499" s="257"/>
    </row>
    <row r="500" spans="2:5" x14ac:dyDescent="0.2">
      <c r="B500" s="256"/>
      <c r="C500" s="257"/>
      <c r="D500" s="257"/>
      <c r="E500" s="257"/>
    </row>
    <row r="501" spans="2:5" x14ac:dyDescent="0.2">
      <c r="B501" s="256"/>
      <c r="C501" s="257"/>
      <c r="D501" s="257"/>
      <c r="E501" s="257"/>
    </row>
    <row r="502" spans="2:5" x14ac:dyDescent="0.2">
      <c r="B502" s="256"/>
      <c r="C502" s="257"/>
      <c r="D502" s="257"/>
      <c r="E502" s="257"/>
    </row>
    <row r="503" spans="2:5" x14ac:dyDescent="0.2">
      <c r="B503" s="256"/>
      <c r="C503" s="257"/>
      <c r="D503" s="257"/>
      <c r="E503" s="257"/>
    </row>
    <row r="504" spans="2:5" x14ac:dyDescent="0.2">
      <c r="B504" s="256"/>
      <c r="C504" s="257"/>
      <c r="D504" s="257"/>
      <c r="E504" s="257"/>
    </row>
    <row r="505" spans="2:5" x14ac:dyDescent="0.2">
      <c r="B505" s="256"/>
      <c r="C505" s="257"/>
      <c r="D505" s="257"/>
      <c r="E505" s="257"/>
    </row>
    <row r="506" spans="2:5" x14ac:dyDescent="0.2">
      <c r="B506" s="256"/>
      <c r="C506" s="257"/>
      <c r="D506" s="257"/>
      <c r="E506" s="257"/>
    </row>
    <row r="507" spans="2:5" x14ac:dyDescent="0.2">
      <c r="B507" s="256"/>
      <c r="C507" s="257"/>
      <c r="D507" s="257"/>
      <c r="E507" s="257"/>
    </row>
    <row r="508" spans="2:5" x14ac:dyDescent="0.2">
      <c r="B508" s="256"/>
      <c r="C508" s="257"/>
      <c r="D508" s="257"/>
      <c r="E508" s="257"/>
    </row>
    <row r="509" spans="2:5" x14ac:dyDescent="0.2">
      <c r="B509" s="256"/>
      <c r="C509" s="257"/>
      <c r="D509" s="257"/>
      <c r="E509" s="257"/>
    </row>
    <row r="510" spans="2:5" x14ac:dyDescent="0.2">
      <c r="B510" s="256"/>
      <c r="C510" s="257"/>
      <c r="D510" s="257"/>
      <c r="E510" s="257"/>
    </row>
    <row r="511" spans="2:5" x14ac:dyDescent="0.2">
      <c r="B511" s="256"/>
      <c r="C511" s="257"/>
      <c r="D511" s="257"/>
      <c r="E511" s="257"/>
    </row>
    <row r="512" spans="2:5" x14ac:dyDescent="0.2">
      <c r="B512" s="256"/>
      <c r="C512" s="257"/>
      <c r="D512" s="257"/>
      <c r="E512" s="257"/>
    </row>
    <row r="513" spans="2:5" x14ac:dyDescent="0.2">
      <c r="B513" s="256"/>
      <c r="C513" s="257"/>
      <c r="D513" s="257"/>
      <c r="E513" s="257"/>
    </row>
    <row r="514" spans="2:5" x14ac:dyDescent="0.2">
      <c r="B514" s="256"/>
      <c r="C514" s="257"/>
      <c r="D514" s="257"/>
      <c r="E514" s="257"/>
    </row>
    <row r="515" spans="2:5" x14ac:dyDescent="0.2">
      <c r="B515" s="256"/>
      <c r="C515" s="257"/>
      <c r="D515" s="257"/>
      <c r="E515" s="257"/>
    </row>
    <row r="516" spans="2:5" x14ac:dyDescent="0.2">
      <c r="B516" s="256"/>
      <c r="C516" s="257"/>
      <c r="D516" s="257"/>
      <c r="E516" s="257"/>
    </row>
    <row r="517" spans="2:5" x14ac:dyDescent="0.2">
      <c r="B517" s="256"/>
      <c r="C517" s="257"/>
      <c r="D517" s="257"/>
      <c r="E517" s="257"/>
    </row>
    <row r="518" spans="2:5" x14ac:dyDescent="0.2">
      <c r="B518" s="256"/>
      <c r="C518" s="257"/>
      <c r="D518" s="257"/>
      <c r="E518" s="257"/>
    </row>
    <row r="519" spans="2:5" x14ac:dyDescent="0.2">
      <c r="B519" s="256"/>
      <c r="C519" s="257"/>
      <c r="D519" s="257"/>
      <c r="E519" s="257"/>
    </row>
    <row r="520" spans="2:5" x14ac:dyDescent="0.2">
      <c r="B520" s="256"/>
      <c r="C520" s="257"/>
      <c r="D520" s="257"/>
      <c r="E520" s="257"/>
    </row>
    <row r="521" spans="2:5" x14ac:dyDescent="0.2">
      <c r="B521" s="256"/>
      <c r="C521" s="257"/>
      <c r="D521" s="257"/>
      <c r="E521" s="257"/>
    </row>
    <row r="522" spans="2:5" x14ac:dyDescent="0.2">
      <c r="B522" s="256"/>
      <c r="C522" s="257"/>
      <c r="D522" s="257"/>
      <c r="E522" s="257"/>
    </row>
    <row r="523" spans="2:5" x14ac:dyDescent="0.2">
      <c r="B523" s="256"/>
      <c r="C523" s="257"/>
      <c r="D523" s="257"/>
      <c r="E523" s="257"/>
    </row>
    <row r="524" spans="2:5" x14ac:dyDescent="0.2">
      <c r="B524" s="256"/>
      <c r="C524" s="257"/>
      <c r="D524" s="257"/>
      <c r="E524" s="257"/>
    </row>
    <row r="525" spans="2:5" x14ac:dyDescent="0.2">
      <c r="B525" s="256"/>
      <c r="C525" s="257"/>
      <c r="D525" s="257"/>
      <c r="E525" s="257"/>
    </row>
    <row r="526" spans="2:5" x14ac:dyDescent="0.2">
      <c r="B526" s="256"/>
      <c r="C526" s="257"/>
      <c r="D526" s="257"/>
      <c r="E526" s="257"/>
    </row>
    <row r="527" spans="2:5" x14ac:dyDescent="0.2">
      <c r="B527" s="256"/>
      <c r="C527" s="257"/>
      <c r="D527" s="257"/>
      <c r="E527" s="257"/>
    </row>
    <row r="528" spans="2:5" x14ac:dyDescent="0.2">
      <c r="B528" s="256"/>
      <c r="C528" s="257"/>
      <c r="D528" s="257"/>
      <c r="E528" s="257"/>
    </row>
    <row r="529" spans="2:5" x14ac:dyDescent="0.2">
      <c r="B529" s="256"/>
      <c r="C529" s="257"/>
      <c r="D529" s="257"/>
      <c r="E529" s="257"/>
    </row>
    <row r="530" spans="2:5" x14ac:dyDescent="0.2">
      <c r="B530" s="256"/>
      <c r="C530" s="257"/>
      <c r="D530" s="257"/>
      <c r="E530" s="257"/>
    </row>
    <row r="531" spans="2:5" x14ac:dyDescent="0.2">
      <c r="B531" s="256"/>
      <c r="C531" s="257"/>
      <c r="D531" s="257"/>
      <c r="E531" s="257"/>
    </row>
    <row r="532" spans="2:5" x14ac:dyDescent="0.2">
      <c r="B532" s="256"/>
      <c r="C532" s="257"/>
      <c r="D532" s="257"/>
      <c r="E532" s="257"/>
    </row>
    <row r="533" spans="2:5" x14ac:dyDescent="0.2">
      <c r="B533" s="256"/>
      <c r="C533" s="257"/>
      <c r="D533" s="257"/>
      <c r="E533" s="257"/>
    </row>
    <row r="534" spans="2:5" x14ac:dyDescent="0.2">
      <c r="B534" s="256"/>
      <c r="C534" s="257"/>
      <c r="D534" s="257"/>
      <c r="E534" s="257"/>
    </row>
    <row r="535" spans="2:5" x14ac:dyDescent="0.2">
      <c r="B535" s="256"/>
      <c r="C535" s="257"/>
      <c r="D535" s="257"/>
      <c r="E535" s="257"/>
    </row>
    <row r="536" spans="2:5" x14ac:dyDescent="0.2">
      <c r="B536" s="256"/>
      <c r="C536" s="257"/>
      <c r="D536" s="257"/>
      <c r="E536" s="257"/>
    </row>
    <row r="537" spans="2:5" x14ac:dyDescent="0.2">
      <c r="B537" s="256"/>
      <c r="C537" s="257"/>
      <c r="D537" s="257"/>
      <c r="E537" s="257"/>
    </row>
    <row r="538" spans="2:5" x14ac:dyDescent="0.2">
      <c r="B538" s="256"/>
      <c r="C538" s="257"/>
      <c r="D538" s="257"/>
      <c r="E538" s="257"/>
    </row>
    <row r="539" spans="2:5" x14ac:dyDescent="0.2">
      <c r="B539" s="256"/>
      <c r="C539" s="257"/>
      <c r="D539" s="257"/>
      <c r="E539" s="257"/>
    </row>
    <row r="540" spans="2:5" x14ac:dyDescent="0.2">
      <c r="B540" s="256"/>
      <c r="C540" s="257"/>
      <c r="D540" s="257"/>
      <c r="E540" s="257"/>
    </row>
    <row r="541" spans="2:5" x14ac:dyDescent="0.2">
      <c r="B541" s="256"/>
      <c r="C541" s="257"/>
      <c r="D541" s="257"/>
      <c r="E541" s="257"/>
    </row>
    <row r="542" spans="2:5" x14ac:dyDescent="0.2">
      <c r="B542" s="256"/>
      <c r="C542" s="257"/>
      <c r="D542" s="257"/>
      <c r="E542" s="257"/>
    </row>
    <row r="543" spans="2:5" x14ac:dyDescent="0.2">
      <c r="B543" s="256"/>
      <c r="C543" s="257"/>
      <c r="D543" s="257"/>
      <c r="E543" s="257"/>
    </row>
    <row r="544" spans="2:5" x14ac:dyDescent="0.2">
      <c r="B544" s="256"/>
      <c r="C544" s="257"/>
      <c r="D544" s="257"/>
      <c r="E544" s="257"/>
    </row>
    <row r="545" spans="2:5" x14ac:dyDescent="0.2">
      <c r="B545" s="256"/>
      <c r="C545" s="257"/>
      <c r="D545" s="257"/>
      <c r="E545" s="257"/>
    </row>
    <row r="546" spans="2:5" x14ac:dyDescent="0.2">
      <c r="B546" s="256"/>
      <c r="C546" s="257"/>
      <c r="D546" s="257"/>
      <c r="E546" s="257"/>
    </row>
    <row r="547" spans="2:5" x14ac:dyDescent="0.2">
      <c r="B547" s="256"/>
      <c r="C547" s="257"/>
      <c r="D547" s="257"/>
      <c r="E547" s="257"/>
    </row>
    <row r="548" spans="2:5" x14ac:dyDescent="0.2">
      <c r="B548" s="256"/>
      <c r="C548" s="257"/>
      <c r="D548" s="257"/>
      <c r="E548" s="257"/>
    </row>
    <row r="549" spans="2:5" x14ac:dyDescent="0.2">
      <c r="B549" s="256"/>
      <c r="C549" s="257"/>
      <c r="D549" s="257"/>
      <c r="E549" s="257"/>
    </row>
    <row r="550" spans="2:5" x14ac:dyDescent="0.2">
      <c r="B550" s="256"/>
      <c r="C550" s="257"/>
      <c r="D550" s="257"/>
      <c r="E550" s="257"/>
    </row>
    <row r="551" spans="2:5" x14ac:dyDescent="0.2">
      <c r="B551" s="256"/>
      <c r="C551" s="257"/>
      <c r="D551" s="257"/>
      <c r="E551" s="257"/>
    </row>
    <row r="552" spans="2:5" x14ac:dyDescent="0.2">
      <c r="B552" s="256"/>
      <c r="D552" s="257"/>
      <c r="E552" s="257"/>
    </row>
    <row r="553" spans="2:5" x14ac:dyDescent="0.2">
      <c r="B553" s="256"/>
      <c r="D553" s="257"/>
      <c r="E553" s="257"/>
    </row>
    <row r="554" spans="2:5" x14ac:dyDescent="0.2">
      <c r="B554" s="256"/>
    </row>
    <row r="555" spans="2:5" x14ac:dyDescent="0.2">
      <c r="B555" s="256"/>
    </row>
    <row r="556" spans="2:5" x14ac:dyDescent="0.2">
      <c r="B556" s="256"/>
    </row>
  </sheetData>
  <sortState ref="B3:AF33">
    <sortCondition ref="B3:B33"/>
  </sortState>
  <phoneticPr fontId="0" type="noConversion"/>
  <conditionalFormatting sqref="A2:AI2 D38:AI65337 B3:B11 D3:F11 G8:W11 AI3:AI16 X3:AG16 D12:W16 D17:AH20 B15:B65340 A3:A65350 D23:W37 X22:AI37 C3:C65335">
    <cfRule type="expression" dxfId="191" priority="1146" stopIfTrue="1">
      <formula>AND(ROW(A2)=$CC$1,COLUMN(A2)=$CC$2)</formula>
    </cfRule>
    <cfRule type="expression" dxfId="190" priority="1147" stopIfTrue="1">
      <formula>OR(AND(ROW(A2)=$CC$1,COLUMN(A2)&lt;$CC$2),AND(ROW(A2)&lt;$CC$1,COLUMN(A2)=$CC$2))</formula>
    </cfRule>
  </conditionalFormatting>
  <conditionalFormatting sqref="G3:W3">
    <cfRule type="expression" dxfId="189" priority="5" stopIfTrue="1">
      <formula>AND(ROW(G3)=$CC$1,COLUMN(G3)=$CC$2)</formula>
    </cfRule>
    <cfRule type="expression" dxfId="188" priority="6" stopIfTrue="1">
      <formula>OR(AND(ROW(G3)=$CC$1,COLUMN(G3)&lt;$CC$2),AND(ROW(G3)&lt;$CC$1,COLUMN(G3)=$CC$2))</formula>
    </cfRule>
  </conditionalFormatting>
  <conditionalFormatting sqref="E21:AI21 AI19:AI20 E22:W22">
    <cfRule type="expression" dxfId="187" priority="7" stopIfTrue="1">
      <formula>AND(ROW(E19)=$CC$1,COLUMN(E19)=$CC$2)</formula>
    </cfRule>
    <cfRule type="expression" dxfId="186" priority="8" stopIfTrue="1">
      <formula>OR(AND(ROW(E19)=$CC$1,COLUMN(E19)&lt;$CC$2),AND(ROW(E19)&lt;$CC$1,COLUMN(E19)=$CC$2))</formula>
    </cfRule>
  </conditionalFormatting>
  <conditionalFormatting sqref="G4:W7">
    <cfRule type="expression" dxfId="185" priority="3" stopIfTrue="1">
      <formula>AND(ROW(G4)=$CC$1,COLUMN(G4)=$CC$2)</formula>
    </cfRule>
    <cfRule type="expression" dxfId="184" priority="4" stopIfTrue="1">
      <formula>OR(AND(ROW(G4)=$CC$1,COLUMN(G4)&lt;$CC$2),AND(ROW(G4)&lt;$CC$1,COLUMN(G4)=$CC$2))</formula>
    </cfRule>
  </conditionalFormatting>
  <dataValidations xWindow="1294" yWindow="391" count="4">
    <dataValidation type="custom" errorStyle="warning" allowBlank="1" showInputMessage="1" showErrorMessage="1" error="-Must be a multiple of 2.5 unless a record attempt" sqref="W3 R4:W16 Q3:Q28 W17:W28 Q29:W31 K3:K65337 W32:W65337 Q32:Q65337">
      <formula1>AND(MOD(K3,2.5)=0)</formula1>
    </dataValidation>
    <dataValidation type="list" allowBlank="1" showInputMessage="1" showErrorMessage="1" sqref="B3:B11 B15:B3204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16 AI19:AI65337"/>
    <dataValidation type="list" allowBlank="1" showInputMessage="1" showErrorMessage="1" promptTitle="Division" prompt="Select from menu" sqref="E1:E1048576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07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08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09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10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11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12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13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14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15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16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17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18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19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20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B1:B11</xm:sqref>
        </x14:conditionalFormatting>
        <x14:conditionalFormatting xmlns:xm="http://schemas.microsoft.com/office/excel/2006/main">
          <x14:cfRule type="expression" priority="1192" id="{C3F43931-77E3-4C9E-BF05-E9486EEE943A}">
            <xm:f>$F18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93" id="{BEAA0768-88C2-42CF-BEB0-1993623B2820}">
            <xm:f>AND(($F18 &lt;= Setup!$J$19), ($F18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94" id="{D7FF9EFA-22AC-4356-B52E-840D49069784}">
            <xm:f>AND(($F18 &lt;= Setup!$J$18), ($F18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95" id="{40966E8A-3FD1-4F8E-9C6B-1F1D9EAE37A3}">
            <xm:f>AND(($F18 &lt;= Setup!$J$17), ($F18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96" id="{0B5197F0-68D5-4392-90A4-F1B32E179C73}">
            <xm:f>AND(($F18 &lt;= Setup!$J$16), ($F18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97" id="{B7F048EE-DB64-4FE7-904F-FA6A9C273BE9}">
            <xm:f>AND(($F18 &lt;= Setup!$J$15), ($F18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98" id="{1921B567-67EE-47B2-B7EE-A602FF51DB5B}">
            <xm:f>AND(($F18 &lt;= Setup!$J$14), ($F18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99" id="{2346DBB4-47E7-45DA-AB58-30F62183F15D}">
            <xm:f>AND(($F18 &lt;= Setup!$J$13), ($F18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00" id="{E7FF586C-3D69-4ED7-BCB8-D8518099BE9E}">
            <xm:f>AND(($F18 &lt;= Setup!$J$12), ($F18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01" id="{80D8FF09-5C57-4B38-B5A8-2083050CF66A}">
            <xm:f>AND(($F18 &lt;= Setup!$J$11), ($F18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02" id="{6B52E79B-C215-4FFA-8397-791128701A25}">
            <xm:f>AND(($F18 &lt;= Setup!$J$10), ($F18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03" id="{B5DC2E88-EDD3-4DC7-827B-E63BE464A589}">
            <xm:f>AND(($F18 &lt;= Setup!$L$11), ($F18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04" id="{6B19D45F-14ED-499B-B711-EAB98778E56D}">
            <xm:f>AND(($F18 &lt;=Setup!$L$10), ($F18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05" id="{0BC1765A-E3A3-44AF-809F-F876DA3916D5}">
            <xm:f>AND(($F18 &lt;= Setup!$J$20), ($F18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B21:B23 B27:B28 B32 B36:B1048576</xm:sqref>
        </x14:conditionalFormatting>
        <x14:conditionalFormatting xmlns:xm="http://schemas.microsoft.com/office/excel/2006/main">
          <x14:cfRule type="expression" priority="1238" id="{C3F43931-77E3-4C9E-BF05-E9486EEE943A}">
            <xm:f>$F13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39" id="{BEAA0768-88C2-42CF-BEB0-1993623B2820}">
            <xm:f>AND(($F13 &lt;= Setup!$J$19), ($F13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40" id="{D7FF9EFA-22AC-4356-B52E-840D49069784}">
            <xm:f>AND(($F13 &lt;= Setup!$J$18), ($F13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41" id="{40966E8A-3FD1-4F8E-9C6B-1F1D9EAE37A3}">
            <xm:f>AND(($F13 &lt;= Setup!$J$17), ($F13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42" id="{0B5197F0-68D5-4392-90A4-F1B32E179C73}">
            <xm:f>AND(($F13 &lt;= Setup!$J$16), ($F13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43" id="{B7F048EE-DB64-4FE7-904F-FA6A9C273BE9}">
            <xm:f>AND(($F13 &lt;= Setup!$J$15), ($F13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44" id="{1921B567-67EE-47B2-B7EE-A602FF51DB5B}">
            <xm:f>AND(($F13 &lt;= Setup!$J$14), ($F13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45" id="{2346DBB4-47E7-45DA-AB58-30F62183F15D}">
            <xm:f>AND(($F13 &lt;= Setup!$J$13), ($F13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46" id="{E7FF586C-3D69-4ED7-BCB8-D8518099BE9E}">
            <xm:f>AND(($F13 &lt;= Setup!$J$12), ($F13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47" id="{80D8FF09-5C57-4B38-B5A8-2083050CF66A}">
            <xm:f>AND(($F13 &lt;= Setup!$J$11), ($F13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48" id="{6B52E79B-C215-4FFA-8397-791128701A25}">
            <xm:f>AND(($F13 &lt;= Setup!$J$10), ($F13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49" id="{B5DC2E88-EDD3-4DC7-827B-E63BE464A589}">
            <xm:f>AND(($F13 &lt;= Setup!$L$11), ($F13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50" id="{6B19D45F-14ED-499B-B711-EAB98778E56D}">
            <xm:f>AND(($F13 &lt;=Setup!$L$10), ($F13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51" id="{0BC1765A-E3A3-44AF-809F-F876DA3916D5}">
            <xm:f>AND(($F13 &lt;= Setup!$J$20), ($F13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B15 B19</xm:sqref>
        </x14:conditionalFormatting>
        <x14:conditionalFormatting xmlns:xm="http://schemas.microsoft.com/office/excel/2006/main">
          <x14:cfRule type="expression" priority="126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6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6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6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7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7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7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7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7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7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7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7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7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7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134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34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4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34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34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34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34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34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5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35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35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35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35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35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145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45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5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45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45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45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45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5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46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46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46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6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6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46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151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1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1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1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1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1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1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1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2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2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2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2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2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2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B16 B29:B31 B34:B35</xm:sqref>
        </x14:conditionalFormatting>
        <x14:conditionalFormatting xmlns:xm="http://schemas.microsoft.com/office/excel/2006/main">
          <x14:cfRule type="expression" priority="1542" id="{C3F43931-77E3-4C9E-BF05-E9486EEE943A}">
            <xm:f>$F16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43" id="{BEAA0768-88C2-42CF-BEB0-1993623B2820}">
            <xm:f>AND(($F16 &lt;= Setup!$J$19), ($F16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44" id="{D7FF9EFA-22AC-4356-B52E-840D49069784}">
            <xm:f>AND(($F16 &lt;= Setup!$J$18), ($F16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45" id="{40966E8A-3FD1-4F8E-9C6B-1F1D9EAE37A3}">
            <xm:f>AND(($F16 &lt;= Setup!$J$17), ($F16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46" id="{0B5197F0-68D5-4392-90A4-F1B32E179C73}">
            <xm:f>AND(($F16 &lt;= Setup!$J$16), ($F16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47" id="{B7F048EE-DB64-4FE7-904F-FA6A9C273BE9}">
            <xm:f>AND(($F16 &lt;= Setup!$J$15), ($F16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48" id="{1921B567-67EE-47B2-B7EE-A602FF51DB5B}">
            <xm:f>AND(($F16 &lt;= Setup!$J$14), ($F16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49" id="{2346DBB4-47E7-45DA-AB58-30F62183F15D}">
            <xm:f>AND(($F16 &lt;= Setup!$J$13), ($F16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50" id="{E7FF586C-3D69-4ED7-BCB8-D8518099BE9E}">
            <xm:f>AND(($F16 &lt;= Setup!$J$12), ($F16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51" id="{80D8FF09-5C57-4B38-B5A8-2083050CF66A}">
            <xm:f>AND(($F16 &lt;= Setup!$J$11), ($F16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52" id="{6B52E79B-C215-4FFA-8397-791128701A25}">
            <xm:f>AND(($F16 &lt;= Setup!$J$10), ($F16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53" id="{B5DC2E88-EDD3-4DC7-827B-E63BE464A589}">
            <xm:f>AND(($F16 &lt;= Setup!$L$11), ($F16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54" id="{6B19D45F-14ED-499B-B711-EAB98778E56D}">
            <xm:f>AND(($F16 &lt;=Setup!$L$10), ($F16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55" id="{0BC1765A-E3A3-44AF-809F-F876DA3916D5}">
            <xm:f>AND(($F16 &lt;= Setup!$J$20), ($F16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B17 B33</xm:sqref>
        </x14:conditionalFormatting>
        <x14:conditionalFormatting xmlns:xm="http://schemas.microsoft.com/office/excel/2006/main">
          <x14:cfRule type="expression" priority="155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5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5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5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6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6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6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6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6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6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6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6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6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6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32" t="s">
        <v>75</v>
      </c>
      <c r="B1" s="232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57"/>
  <sheetViews>
    <sheetView tabSelected="1" zoomScale="99" zoomScaleNormal="99" workbookViewId="0">
      <pane xSplit="9" ySplit="9" topLeftCell="J37" activePane="bottomRight" state="frozen"/>
      <selection activeCell="A2" sqref="A2"/>
      <selection pane="topRight" activeCell="J2" sqref="J2"/>
      <selection pane="bottomLeft" activeCell="A10" sqref="A10"/>
      <selection pane="bottomRight" activeCell="C55" sqref="C55"/>
    </sheetView>
  </sheetViews>
  <sheetFormatPr defaultColWidth="9.140625" defaultRowHeight="12.75" x14ac:dyDescent="0.2"/>
  <cols>
    <col min="1" max="1" width="13.42578125" style="31" hidden="1" customWidth="1"/>
    <col min="2" max="2" width="3.5703125" style="30" customWidth="1"/>
    <col min="3" max="3" width="18.5703125" style="30" customWidth="1"/>
    <col min="4" max="4" width="6" style="30" customWidth="1"/>
    <col min="5" max="5" width="32.28515625" style="30" customWidth="1"/>
    <col min="6" max="6" width="6" style="30" customWidth="1"/>
    <col min="7" max="7" width="6.140625" style="30" customWidth="1"/>
    <col min="8" max="8" width="7.7109375" style="30" customWidth="1"/>
    <col min="9" max="9" width="4.42578125" style="30" customWidth="1"/>
    <col min="10" max="10" width="6.140625" style="38" customWidth="1"/>
    <col min="11" max="11" width="9" style="30" customWidth="1"/>
    <col min="12" max="12" width="7.140625" style="30" customWidth="1"/>
    <col min="13" max="13" width="7" style="30" customWidth="1"/>
    <col min="14" max="14" width="7.140625" style="30" hidden="1" customWidth="1"/>
    <col min="15" max="15" width="7.140625" style="30" customWidth="1"/>
    <col min="16" max="16" width="4.7109375" style="198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546875" style="30" customWidth="1"/>
    <col min="31" max="31" width="5.140625" style="30" customWidth="1"/>
    <col min="32" max="32" width="15" style="30" customWidth="1"/>
    <col min="33" max="33" width="4.85546875" style="31" customWidth="1"/>
    <col min="34" max="34" width="11.85546875" style="63" customWidth="1"/>
    <col min="35" max="35" width="10.7109375" style="1" customWidth="1"/>
    <col min="36" max="36" width="6.5703125" style="38" hidden="1" customWidth="1"/>
    <col min="37" max="38" width="9.140625" style="31" hidden="1" customWidth="1"/>
    <col min="39" max="39" width="8.28515625" style="30" hidden="1" customWidth="1"/>
    <col min="40" max="40" width="8" style="30" hidden="1" customWidth="1"/>
    <col min="41" max="42" width="7.140625" style="30" hidden="1" customWidth="1"/>
    <col min="43" max="43" width="7.5703125" style="30" hidden="1" customWidth="1"/>
    <col min="44" max="44" width="18.5703125" style="162" hidden="1" customWidth="1"/>
    <col min="45" max="45" width="7.140625" style="30" hidden="1" customWidth="1"/>
    <col min="46" max="47" width="8.140625" style="30" hidden="1" customWidth="1"/>
    <col min="48" max="48" width="9.140625" style="31" customWidth="1"/>
    <col min="49" max="49" width="9.140625" style="158" customWidth="1"/>
    <col min="50" max="50" width="9.140625" style="31" customWidth="1"/>
    <col min="51" max="51" width="18.5703125" style="162" customWidth="1"/>
    <col min="52" max="52" width="9.140625" style="27" customWidth="1"/>
    <col min="53" max="53" width="12.85546875" style="27" customWidth="1"/>
    <col min="54" max="65" width="9.140625" style="27" customWidth="1"/>
    <col min="66" max="66" width="9.140625" style="39" customWidth="1"/>
    <col min="67" max="105" width="9.140625" style="31" customWidth="1"/>
    <col min="106" max="16384" width="9.140625" style="31"/>
  </cols>
  <sheetData>
    <row r="1" spans="1:176" s="18" customFormat="1" ht="24.75" customHeight="1" thickBot="1" x14ac:dyDescent="0.25">
      <c r="A1" s="16">
        <f ca="1">COUNTIF(INDIRECT(AG1),RIGHT(B8,1))</f>
        <v>22</v>
      </c>
      <c r="B1" s="412" t="s">
        <v>435</v>
      </c>
      <c r="C1" s="417"/>
      <c r="D1" s="417"/>
      <c r="E1" s="413"/>
      <c r="F1" s="412" t="s">
        <v>29</v>
      </c>
      <c r="G1" s="413"/>
      <c r="H1" s="412" t="s">
        <v>41</v>
      </c>
      <c r="I1" s="413"/>
      <c r="J1" s="40">
        <f ca="1">IF(ISERROR(A2),1,0)</f>
        <v>0</v>
      </c>
      <c r="K1" s="17">
        <v>0</v>
      </c>
      <c r="L1" s="17"/>
      <c r="M1" s="17"/>
      <c r="N1" s="17"/>
      <c r="O1" s="17"/>
      <c r="P1" s="19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97" t="str">
        <f>CONCATENATE("$b$9:$b$",$AF$7)</f>
        <v>$b$9:$b$57</v>
      </c>
      <c r="AH1" s="17"/>
      <c r="AI1" s="104" t="str">
        <f>CONCATENATE("Setup!O7:O",COUNTA(Setup!O:O)+4)</f>
        <v>Setup!O7:O247</v>
      </c>
      <c r="AJ1" s="17"/>
      <c r="AM1" s="17"/>
      <c r="AN1" s="17"/>
      <c r="AQ1" s="17"/>
      <c r="AR1" s="159"/>
      <c r="AS1" s="17"/>
      <c r="AT1" s="17"/>
      <c r="AU1" s="17"/>
      <c r="AW1" s="154"/>
      <c r="AY1" s="159"/>
      <c r="AZ1" s="105" t="s">
        <v>68</v>
      </c>
      <c r="BA1" s="104" t="str">
        <f>VLOOKUP($AZ$1,$AZ$2:$BM$6,2,FALSE)</f>
        <v>$BB$1:$BM$1</v>
      </c>
      <c r="BB1" s="104" t="str">
        <f>VLOOKUP($AZ$1,$AZ$2:$BM$6,3,FALSE)</f>
        <v xml:space="preserve"> Squat  1</v>
      </c>
      <c r="BC1" s="104" t="str">
        <f>VLOOKUP($AZ$1,$AZ$2:$BM$6,4,FALSE)</f>
        <v xml:space="preserve"> Squat  2</v>
      </c>
      <c r="BD1" s="104" t="str">
        <f>VLOOKUP($AZ$1,$AZ$2:$BM$6,5,FALSE)</f>
        <v xml:space="preserve"> Squat  3</v>
      </c>
      <c r="BE1" s="104" t="str">
        <f>VLOOKUP($AZ$1,$AZ$2:$BM$6,6,FALSE)</f>
        <v xml:space="preserve"> Squat  4</v>
      </c>
      <c r="BF1" s="104" t="str">
        <f>VLOOKUP($AZ$1,$AZ$2:$BM$6,7,FALSE)</f>
        <v>Bench 1</v>
      </c>
      <c r="BG1" s="104" t="str">
        <f>VLOOKUP($AZ$1,$AZ$2:$BM$6,8,FALSE)</f>
        <v>Bench 2</v>
      </c>
      <c r="BH1" s="104" t="str">
        <f>VLOOKUP($AZ$1,$AZ$2:$BM$6,9,FALSE)</f>
        <v>Bench 3</v>
      </c>
      <c r="BI1" s="104" t="str">
        <f>VLOOKUP($AZ$1,$AZ$2:$BM$6,10,FALSE)</f>
        <v>Bench 4</v>
      </c>
      <c r="BJ1" s="104" t="str">
        <f>VLOOKUP($AZ$1,$AZ$2:$BM$6,11,FALSE)</f>
        <v>Deadlift 1</v>
      </c>
      <c r="BK1" s="104" t="str">
        <f>VLOOKUP($AZ$1,$AZ$2:$BM$6,12,FALSE)</f>
        <v>Deadlift 2</v>
      </c>
      <c r="BL1" s="104" t="str">
        <f>VLOOKUP($AZ$1,$AZ$2:$BM$6,13,FALSE)</f>
        <v>Deadlift 3</v>
      </c>
      <c r="BM1" s="104" t="str">
        <f>VLOOKUP($AZ$1,$AZ$2:$BM$6,14,FALSE)</f>
        <v>Deadlift 4</v>
      </c>
      <c r="BN1" s="19"/>
      <c r="BP1" s="22" t="s">
        <v>32</v>
      </c>
      <c r="BQ1" s="22">
        <f>IF(BP1=RIGHT($B$8,1),0,BQ8+1)</f>
        <v>7</v>
      </c>
    </row>
    <row r="2" spans="1:176" s="26" customFormat="1" ht="40.5" customHeight="1" thickBot="1" x14ac:dyDescent="0.25">
      <c r="A2" s="20" t="str">
        <f ca="1">CONCATENATE(CHOOSE(MATCH(B3,K8:Z8,0),"K","L","M","N","O","P","Q","R","S","T","U","V","W","X","Y","Z"),MATCH(B2,INDIRECT(A7),0)+9,)</f>
        <v>Y20</v>
      </c>
      <c r="B2" s="408" t="s">
        <v>733</v>
      </c>
      <c r="C2" s="409"/>
      <c r="D2" s="409"/>
      <c r="E2" s="410"/>
      <c r="F2" s="414" t="str">
        <f ca="1">INDIRECT(CONCATENATE("E",A4))</f>
        <v>M_O_R_BPU</v>
      </c>
      <c r="G2" s="415"/>
      <c r="H2" s="207">
        <f ca="1">IF(INDIRECT(CONCATENATE("G",A4))="SHW","SHW",ROUND(INDIRECT(CONCATENATE("G",A4)),1))</f>
        <v>82.5</v>
      </c>
      <c r="I2" s="78" t="str">
        <f ca="1">IF(H2="SHW","",IF(G8="WtCls (Kg)","Kg","Lb"))</f>
        <v>Kg</v>
      </c>
      <c r="J2" s="216">
        <v>55127.9453125</v>
      </c>
      <c r="K2" s="21"/>
      <c r="L2" s="21"/>
      <c r="M2" s="21"/>
      <c r="N2" s="22"/>
      <c r="O2" s="23"/>
      <c r="P2" s="19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00"/>
      <c r="AF2" s="95"/>
      <c r="AG2" s="95"/>
      <c r="AH2" s="96"/>
      <c r="AI2" s="25"/>
      <c r="AJ2" s="22"/>
      <c r="AK2" s="25"/>
      <c r="AL2" s="25"/>
      <c r="AM2" s="22"/>
      <c r="AN2" s="22"/>
      <c r="AQ2" s="22"/>
      <c r="AR2" s="160"/>
      <c r="AS2" s="22"/>
      <c r="AT2" s="22"/>
      <c r="AU2" s="22"/>
      <c r="AV2" s="25"/>
      <c r="AW2" s="155"/>
      <c r="AX2" s="25"/>
      <c r="AY2" s="160"/>
      <c r="AZ2" s="108" t="s">
        <v>15</v>
      </c>
      <c r="BA2" s="108" t="s">
        <v>69</v>
      </c>
      <c r="BB2" s="101" t="s">
        <v>12</v>
      </c>
      <c r="BC2" s="101" t="s">
        <v>13</v>
      </c>
      <c r="BD2" s="101" t="s">
        <v>14</v>
      </c>
      <c r="BE2" s="101" t="s">
        <v>113</v>
      </c>
      <c r="BF2" s="109"/>
      <c r="BG2" s="101"/>
      <c r="BH2" s="101"/>
      <c r="BI2" s="101"/>
      <c r="BJ2" s="101"/>
      <c r="BK2" s="101"/>
      <c r="BL2" s="101"/>
      <c r="BM2" s="101"/>
      <c r="BN2" s="25"/>
      <c r="BO2" s="25"/>
      <c r="BP2" s="22" t="s">
        <v>33</v>
      </c>
      <c r="BQ2" s="22">
        <f>IF(BP2=RIGHT($B$8,1),0,BQ1+1)</f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 x14ac:dyDescent="0.25">
      <c r="A3" s="29">
        <f>MATCH(B3,K8:Z8,0)+10</f>
        <v>25</v>
      </c>
      <c r="B3" s="404" t="s">
        <v>19</v>
      </c>
      <c r="C3" s="405"/>
      <c r="D3" s="402">
        <f ca="1">INDIRECT(A2)</f>
        <v>0</v>
      </c>
      <c r="E3" s="403"/>
      <c r="F3" s="403"/>
      <c r="G3" s="93" t="str">
        <f>Setup!H4</f>
        <v>Kg</v>
      </c>
      <c r="H3" s="79">
        <f ca="1">ABS(D3)</f>
        <v>0</v>
      </c>
      <c r="I3" s="205">
        <f ca="1">-1*H3</f>
        <v>0</v>
      </c>
      <c r="J3" s="216">
        <v>38</v>
      </c>
      <c r="K3" s="22"/>
      <c r="L3" s="22"/>
      <c r="M3" s="22"/>
      <c r="N3" s="22"/>
      <c r="O3" s="23"/>
      <c r="P3" s="195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01"/>
      <c r="AF3" s="96"/>
      <c r="AG3" s="95"/>
      <c r="AH3" s="96"/>
      <c r="AI3" s="62"/>
      <c r="AJ3" s="22"/>
      <c r="AK3" s="25"/>
      <c r="AL3" s="25"/>
      <c r="AM3" s="22"/>
      <c r="AN3" s="22"/>
      <c r="AQ3" s="22"/>
      <c r="AR3" s="160"/>
      <c r="AS3" s="22"/>
      <c r="AT3" s="22"/>
      <c r="AU3" s="22"/>
      <c r="AV3" s="25"/>
      <c r="AW3" s="155"/>
      <c r="AX3" s="25"/>
      <c r="AY3" s="160"/>
      <c r="AZ3" s="108" t="s">
        <v>21</v>
      </c>
      <c r="BA3" s="108" t="s">
        <v>69</v>
      </c>
      <c r="BB3" s="101" t="s">
        <v>17</v>
      </c>
      <c r="BC3" s="101" t="s">
        <v>18</v>
      </c>
      <c r="BD3" s="101" t="s">
        <v>19</v>
      </c>
      <c r="BE3" s="101" t="s">
        <v>20</v>
      </c>
      <c r="BF3" s="101"/>
      <c r="BG3" s="101"/>
      <c r="BH3" s="101"/>
      <c r="BI3" s="101"/>
      <c r="BJ3" s="101"/>
      <c r="BK3" s="101"/>
      <c r="BL3" s="101"/>
      <c r="BM3" s="101"/>
      <c r="BN3" s="101"/>
      <c r="BO3" s="25"/>
      <c r="BP3" s="22" t="s">
        <v>34</v>
      </c>
      <c r="BQ3" s="22">
        <f t="shared" ref="BQ3:BQ8" si="0">IF(BP3=RIGHT($B$8,1),0,BQ2+1)</f>
        <v>1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 x14ac:dyDescent="0.25">
      <c r="A4" s="32">
        <f ca="1">MATCH(B2,INDIRECT(A7),0)+9</f>
        <v>20</v>
      </c>
      <c r="B4" s="406" t="str">
        <f ca="1">IF(LEFT(B3,1)="D","",CONCATENATE("Rack - ",IF(LEFT(B3,2)=" S",INDIRECT(CONCATENATE("J",A4)),INDIRECT(CONCATENATE("P",A4)))))</f>
        <v/>
      </c>
      <c r="C4" s="407"/>
      <c r="D4" s="416">
        <f ca="1">IF(G4="Lb",2.2046*D3,D3/2.2046)</f>
        <v>0</v>
      </c>
      <c r="E4" s="416"/>
      <c r="F4" s="416"/>
      <c r="G4" s="202" t="str">
        <f>IF(G3="Kg","Lb","Kg")</f>
        <v>Lb</v>
      </c>
      <c r="H4" s="203" t="s">
        <v>774</v>
      </c>
      <c r="I4" s="206"/>
      <c r="J4" s="216">
        <v>2156.23</v>
      </c>
      <c r="K4" s="22"/>
      <c r="L4" s="22"/>
      <c r="M4" s="22"/>
      <c r="N4" s="22"/>
      <c r="O4" s="22"/>
      <c r="P4" s="195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01"/>
      <c r="AF4" s="95"/>
      <c r="AG4" s="95"/>
      <c r="AH4" s="96"/>
      <c r="AI4" s="25"/>
      <c r="AJ4" s="22"/>
      <c r="AK4" s="25"/>
      <c r="AL4" s="25"/>
      <c r="AM4" s="22"/>
      <c r="AN4" s="22"/>
      <c r="AQ4" s="22"/>
      <c r="AR4" s="160"/>
      <c r="AS4" s="22"/>
      <c r="AT4" s="22"/>
      <c r="AU4" s="22"/>
      <c r="AV4" s="25"/>
      <c r="AW4" s="155"/>
      <c r="AX4" s="25"/>
      <c r="AY4" s="160"/>
      <c r="AZ4" s="108" t="s">
        <v>11</v>
      </c>
      <c r="BA4" s="108" t="s">
        <v>69</v>
      </c>
      <c r="BB4" s="101" t="s">
        <v>22</v>
      </c>
      <c r="BC4" s="101" t="s">
        <v>23</v>
      </c>
      <c r="BD4" s="101" t="s">
        <v>24</v>
      </c>
      <c r="BE4" s="101" t="s">
        <v>25</v>
      </c>
      <c r="BF4" s="101"/>
      <c r="BG4" s="101"/>
      <c r="BH4" s="101"/>
      <c r="BI4" s="101"/>
      <c r="BJ4" s="101"/>
      <c r="BK4" s="101"/>
      <c r="BL4" s="101"/>
      <c r="BM4" s="101"/>
      <c r="BN4" s="25"/>
      <c r="BO4" s="25"/>
      <c r="BP4" s="110" t="s">
        <v>35</v>
      </c>
      <c r="BQ4" s="22">
        <f t="shared" si="0"/>
        <v>2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176" s="25" customFormat="1" ht="21" customHeight="1" thickBot="1" x14ac:dyDescent="0.25">
      <c r="A5" s="34" t="str">
        <f ca="1">CONCATENATE(IF(AND($A$3&gt;10,$A$3&lt;15),"O",IF(AND($A$3&gt;16,$A$3&lt;21),"U","AA")),$A$4)</f>
        <v>AA20</v>
      </c>
      <c r="B5" s="208"/>
      <c r="C5" s="209"/>
      <c r="D5" s="209"/>
      <c r="E5" s="209"/>
      <c r="F5" s="411" t="s">
        <v>158</v>
      </c>
      <c r="G5" s="411"/>
      <c r="H5" s="209"/>
      <c r="I5" s="210"/>
      <c r="J5" s="218">
        <v>7.8819444444444432E-3</v>
      </c>
      <c r="K5" s="22"/>
      <c r="L5" s="22"/>
      <c r="M5" s="22"/>
      <c r="N5" s="22"/>
      <c r="O5" s="22"/>
      <c r="P5" s="19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01"/>
      <c r="AF5" s="95"/>
      <c r="AG5" s="95"/>
      <c r="AH5" s="96"/>
      <c r="AJ5" s="22"/>
      <c r="AM5" s="22"/>
      <c r="AN5" s="22"/>
      <c r="AQ5" s="22"/>
      <c r="AR5" s="160"/>
      <c r="AS5" s="22"/>
      <c r="AT5" s="22"/>
      <c r="AU5" s="22"/>
      <c r="AW5" s="155"/>
      <c r="AY5" s="160"/>
      <c r="AZ5" s="108" t="s">
        <v>68</v>
      </c>
      <c r="BA5" s="108" t="s">
        <v>70</v>
      </c>
      <c r="BB5" s="101" t="s">
        <v>22</v>
      </c>
      <c r="BC5" s="101" t="s">
        <v>23</v>
      </c>
      <c r="BD5" s="101" t="s">
        <v>24</v>
      </c>
      <c r="BE5" s="101" t="s">
        <v>25</v>
      </c>
      <c r="BF5" s="101" t="s">
        <v>12</v>
      </c>
      <c r="BG5" s="101" t="s">
        <v>13</v>
      </c>
      <c r="BH5" s="101" t="s">
        <v>14</v>
      </c>
      <c r="BI5" s="101" t="s">
        <v>113</v>
      </c>
      <c r="BJ5" s="101" t="s">
        <v>17</v>
      </c>
      <c r="BK5" s="101" t="s">
        <v>18</v>
      </c>
      <c r="BL5" s="101" t="s">
        <v>19</v>
      </c>
      <c r="BM5" s="101" t="s">
        <v>20</v>
      </c>
      <c r="BP5" s="22" t="s">
        <v>121</v>
      </c>
      <c r="BQ5" s="22">
        <f t="shared" si="0"/>
        <v>3</v>
      </c>
    </row>
    <row r="6" spans="1:176" s="25" customFormat="1" ht="21" customHeight="1" x14ac:dyDescent="0.2">
      <c r="A6" s="34" t="str">
        <f>CONCATENATE(IF(AND($A$3&gt;10,$A$3&lt;15),"O",IF(AND($A$3&gt;16,$A$3&lt;21),"U","AA")),1)</f>
        <v>AA1</v>
      </c>
      <c r="B6" s="204"/>
      <c r="C6" s="204"/>
      <c r="D6" s="204"/>
      <c r="E6" s="204"/>
      <c r="F6" s="204"/>
      <c r="G6" s="204"/>
      <c r="J6" s="23"/>
      <c r="K6" s="22"/>
      <c r="L6" s="22"/>
      <c r="M6" s="22"/>
      <c r="N6" s="22"/>
      <c r="O6" s="22"/>
      <c r="P6" s="195"/>
      <c r="Q6" s="22"/>
      <c r="V6" s="22"/>
      <c r="W6" s="22"/>
      <c r="X6" s="22"/>
      <c r="Y6" s="22"/>
      <c r="Z6" s="22"/>
      <c r="AA6" s="22"/>
      <c r="AB6" s="22"/>
      <c r="AC6" s="22"/>
      <c r="AD6" s="22"/>
      <c r="AE6" s="401"/>
      <c r="AF6" s="96">
        <f ca="1">A1+10</f>
        <v>32</v>
      </c>
      <c r="AG6" s="101"/>
      <c r="AH6" s="96"/>
      <c r="AJ6" s="22"/>
      <c r="AM6" s="22"/>
      <c r="AN6" s="22"/>
      <c r="AO6" s="22"/>
      <c r="AP6" s="22"/>
      <c r="AQ6" s="22"/>
      <c r="AR6" s="160"/>
      <c r="AS6" s="22"/>
      <c r="AT6" s="22"/>
      <c r="AU6" s="22"/>
      <c r="AW6" s="155"/>
      <c r="AY6" s="160"/>
      <c r="AZ6" s="108" t="s">
        <v>67</v>
      </c>
      <c r="BA6" s="108" t="s">
        <v>71</v>
      </c>
      <c r="BB6" s="101" t="s">
        <v>12</v>
      </c>
      <c r="BC6" s="101" t="s">
        <v>13</v>
      </c>
      <c r="BD6" s="101" t="s">
        <v>14</v>
      </c>
      <c r="BE6" s="101" t="s">
        <v>113</v>
      </c>
      <c r="BF6" s="101" t="s">
        <v>17</v>
      </c>
      <c r="BG6" s="101" t="s">
        <v>18</v>
      </c>
      <c r="BH6" s="101" t="s">
        <v>19</v>
      </c>
      <c r="BI6" s="101" t="s">
        <v>20</v>
      </c>
      <c r="BJ6" s="109"/>
      <c r="BK6" s="101"/>
      <c r="BL6" s="101"/>
      <c r="BM6" s="101"/>
      <c r="BP6" s="22" t="s">
        <v>122</v>
      </c>
      <c r="BQ6" s="22">
        <f t="shared" si="0"/>
        <v>4</v>
      </c>
    </row>
    <row r="7" spans="1:176" s="25" customFormat="1" ht="21" customHeight="1" thickBot="1" x14ac:dyDescent="0.25">
      <c r="A7" s="35" t="str">
        <f ca="1">CONCATENATE("$C$10:$C$",A1+9)</f>
        <v>$C$10:$C$31</v>
      </c>
      <c r="B7" s="80"/>
      <c r="C7" s="80"/>
      <c r="D7" s="80"/>
      <c r="E7" s="80"/>
      <c r="F7" s="80"/>
      <c r="G7" s="80"/>
      <c r="H7" s="80"/>
      <c r="I7" s="80"/>
      <c r="J7" s="217"/>
      <c r="K7" s="22"/>
      <c r="L7" s="22"/>
      <c r="M7" s="22"/>
      <c r="N7" s="22"/>
      <c r="O7" s="22"/>
      <c r="P7" s="19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6">
        <v>57</v>
      </c>
      <c r="AG7" s="97" t="str">
        <f>CONCATENATE("$AG$9:$AG$",$AF$7)</f>
        <v>$AG$9:$AG$57</v>
      </c>
      <c r="AH7" s="96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0"/>
      <c r="AS7" s="22" t="str">
        <f>CONCATENATE("AR10:AR",AF7)</f>
        <v>AR10:AR57</v>
      </c>
      <c r="AT7" s="22"/>
      <c r="AU7" s="22" t="str">
        <f>CONCATENATE("AT10:AT",AF7)</f>
        <v>AT10:AT57</v>
      </c>
      <c r="AW7" s="155"/>
      <c r="AY7" s="160"/>
      <c r="AZ7" s="106"/>
      <c r="BA7" s="106"/>
      <c r="BB7" s="107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P7" s="22" t="s">
        <v>123</v>
      </c>
      <c r="BQ7" s="22">
        <f t="shared" si="0"/>
        <v>5</v>
      </c>
    </row>
    <row r="8" spans="1:176" s="88" customFormat="1" ht="28.5" customHeight="1" thickBot="1" x14ac:dyDescent="0.25">
      <c r="A8" s="82" t="s">
        <v>31</v>
      </c>
      <c r="B8" s="83" t="s">
        <v>105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Wilks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196" t="s">
        <v>27</v>
      </c>
      <c r="Q8" s="87" t="s">
        <v>12</v>
      </c>
      <c r="R8" s="87" t="s">
        <v>13</v>
      </c>
      <c r="S8" s="87" t="s">
        <v>14</v>
      </c>
      <c r="T8" s="87" t="s">
        <v>113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98" t="s">
        <v>68</v>
      </c>
      <c r="AC8" s="86" t="s">
        <v>90</v>
      </c>
      <c r="AD8" s="86" t="s">
        <v>95</v>
      </c>
      <c r="AE8" s="86" t="s">
        <v>134</v>
      </c>
      <c r="AF8" s="86" t="s">
        <v>30</v>
      </c>
      <c r="AG8" s="86" t="s">
        <v>135</v>
      </c>
      <c r="AH8" s="102" t="s">
        <v>44</v>
      </c>
      <c r="AI8" s="102" t="s">
        <v>101</v>
      </c>
      <c r="AJ8" s="102" t="s">
        <v>102</v>
      </c>
      <c r="AK8" s="102" t="s">
        <v>36</v>
      </c>
      <c r="AL8" s="102" t="s">
        <v>38</v>
      </c>
      <c r="AM8" s="102" t="s">
        <v>68</v>
      </c>
      <c r="AN8" s="117" t="s">
        <v>67</v>
      </c>
      <c r="AO8" s="102" t="s">
        <v>112</v>
      </c>
      <c r="AP8" s="102"/>
      <c r="AQ8" s="102" t="s">
        <v>111</v>
      </c>
      <c r="AR8" s="161" t="s">
        <v>98</v>
      </c>
      <c r="AS8" s="102" t="s">
        <v>99</v>
      </c>
      <c r="AT8" s="102" t="s">
        <v>136</v>
      </c>
      <c r="AU8" s="102" t="s">
        <v>137</v>
      </c>
      <c r="AV8" s="102" t="s">
        <v>138</v>
      </c>
      <c r="AW8" s="156" t="s">
        <v>144</v>
      </c>
      <c r="AX8" s="88" t="s">
        <v>145</v>
      </c>
      <c r="AY8" s="161" t="s">
        <v>147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10" t="s">
        <v>124</v>
      </c>
      <c r="BQ8" s="22">
        <f t="shared" si="0"/>
        <v>6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 t="s">
        <v>80</v>
      </c>
      <c r="CK8" s="102" t="s">
        <v>22</v>
      </c>
      <c r="CL8" s="102" t="s">
        <v>23</v>
      </c>
      <c r="CM8" s="102" t="s">
        <v>24</v>
      </c>
      <c r="CN8" s="102" t="s">
        <v>25</v>
      </c>
      <c r="CO8" s="102" t="s">
        <v>11</v>
      </c>
      <c r="CP8" s="102" t="s">
        <v>27</v>
      </c>
      <c r="CQ8" s="102" t="s">
        <v>12</v>
      </c>
      <c r="CR8" s="102" t="s">
        <v>13</v>
      </c>
      <c r="CS8" s="102" t="s">
        <v>14</v>
      </c>
      <c r="CT8" s="102" t="s">
        <v>28</v>
      </c>
      <c r="CU8" s="102" t="s">
        <v>15</v>
      </c>
      <c r="CV8" s="102" t="s">
        <v>16</v>
      </c>
      <c r="CW8" s="102" t="s">
        <v>17</v>
      </c>
      <c r="CX8" s="102" t="s">
        <v>18</v>
      </c>
      <c r="CY8" s="102" t="s">
        <v>19</v>
      </c>
      <c r="CZ8" s="102" t="s">
        <v>20</v>
      </c>
      <c r="DA8" s="102" t="s">
        <v>21</v>
      </c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</row>
    <row r="9" spans="1:176" s="26" customFormat="1" hidden="1" x14ac:dyDescent="0.2">
      <c r="A9" s="31" t="str">
        <f t="shared" ref="A9" si="1">IF(K9,ABS(K9)+0.0001*I9,"")</f>
        <v/>
      </c>
      <c r="B9" s="15"/>
      <c r="C9" s="192"/>
      <c r="D9" s="15"/>
      <c r="E9" s="15"/>
      <c r="F9" s="15"/>
      <c r="G9" s="37" t="str">
        <f>IF(OR(E9="",F9=""),"",IF(LEFT(E9,1)="M",VLOOKUP(F9,Setup!$J$9:$K$23,2,TRUE),VLOOKUP(F9,Setup!$L$9:$M$23,2,TRUE)))</f>
        <v/>
      </c>
      <c r="H9" s="37">
        <f>IF(F9="",0,VLOOKUP(AL9,DATA!$L$2:$N$1910,IF(LEFT(E9,1)="F",3,2)))</f>
        <v>0</v>
      </c>
      <c r="I9" s="15"/>
      <c r="J9" s="15"/>
      <c r="K9" s="112"/>
      <c r="L9" s="112"/>
      <c r="M9" s="112"/>
      <c r="N9" s="112"/>
      <c r="O9" s="113">
        <f t="shared" ref="O9" si="2">IF(MAX(CK9:CM9)&gt;0,MAX(ABS(K9)*CK9,ABS(L9)*CL9,CM9*ABS(M9)),0)</f>
        <v>0</v>
      </c>
      <c r="P9" s="197"/>
      <c r="Q9" s="112"/>
      <c r="R9" s="112"/>
      <c r="S9" s="112"/>
      <c r="T9" s="112"/>
      <c r="U9" s="113">
        <f t="shared" ref="U9" si="3">IF(MAX(CQ9:CS9)&gt;0,MAX(ABS(Q9)*CQ9,ABS(R9)*CR9,CS9*ABS(S9)),0)</f>
        <v>0</v>
      </c>
      <c r="V9" s="114">
        <f t="shared" ref="V9" si="4">IF(OR(O9=0,U9=0),0,O9+U9)</f>
        <v>0</v>
      </c>
      <c r="W9" s="112"/>
      <c r="X9" s="112"/>
      <c r="Y9" s="112"/>
      <c r="Z9" s="112"/>
      <c r="AA9" s="113">
        <f t="shared" ref="AA9" si="5">IF(MAX(CW9:CY9)&gt;0,MAX(ABS(W9)*CW9,ABS(X9)*CX9,CY9*ABS(Y9)),0)</f>
        <v>0</v>
      </c>
      <c r="AB9" s="114">
        <f t="shared" ref="AB9" si="6">AJ9*IF($AB$8="PL Total",AM9,IF($AB$8="Push Pull Total",AN9,IF($AB$8="Best Squat",O9,IF($AB$8="Best Bench",U9,AA9))))</f>
        <v>0</v>
      </c>
      <c r="AC9" s="115">
        <f t="shared" ref="AC9" si="7">IF(OR(F9="",AB9=0),0,H9*IF(AND($G$3="Lb",$H$8="Wilks"),AB9/2.2046,AB9))</f>
        <v>0</v>
      </c>
      <c r="AD9" s="115">
        <f>IF(OR(AB9=0,D9="",D9&lt;40),0,VLOOKUP($D9,DATA!$A$2:$B$53,2,TRUE)*AC9)</f>
        <v>0</v>
      </c>
      <c r="AE9" s="173" t="str">
        <f ca="1">IF(E9="","",OFFSET(Setup!$Q$1,MATCH(E9,Setup!O:O,0)-1,0))</f>
        <v/>
      </c>
      <c r="AF9" s="113">
        <f t="shared" ref="AF9" ca="1" si="8">IF(OR(AB9=0,AR9=0),0,CONCATENATE(AV9,"-",E9,IF(AE9=1,"-",""),IF(AE9=1,IF(G9="SHW",G9,ROUND(G9,1)),"")))</f>
        <v>0</v>
      </c>
      <c r="AG9" s="37">
        <f>IF(OR(AB9=0),0,VLOOKUP(AV9,Setup!$S$6:$T$15,2,TRUE))</f>
        <v>0</v>
      </c>
      <c r="AH9" s="116"/>
      <c r="AI9" s="111"/>
      <c r="AJ9" s="103">
        <f t="shared" ref="AJ9" si="9">IF(ISERROR(FIND($AJ$7,AI9)),0,1)</f>
        <v>0</v>
      </c>
      <c r="AK9" s="37" t="str">
        <f t="shared" ref="AK9" si="10">IF(B9="","",VLOOKUP(B9,$BP$1:$BQ$8,2,FALSE))</f>
        <v/>
      </c>
      <c r="AL9" s="24">
        <f t="shared" ref="AL9" si="11">ROUND(IF($F$8="BWt (Kg)",F9,F9/2.2046),1)</f>
        <v>0</v>
      </c>
      <c r="AM9" s="24">
        <f t="shared" ref="AM9" si="12">IF(OR(O9=0,U9=0,AA9=0),0,O9+U9+AA9)</f>
        <v>0</v>
      </c>
      <c r="AN9" s="24">
        <f t="shared" ref="AN9" si="13">IF(OR(U9=0,AA9=0),0,U9+AA9)</f>
        <v>0</v>
      </c>
      <c r="AO9" s="36" t="str">
        <f t="shared" ref="AO9" si="14">IF(E9="","",LEFT(E9,1))</f>
        <v/>
      </c>
      <c r="AP9" s="36"/>
      <c r="AQ9" s="26">
        <f t="shared" ref="AQ9" si="15">IF(OR(ISERROR(E9),F9="",ISERROR(G9),AB9=0),0,1)</f>
        <v>0</v>
      </c>
      <c r="AR9" s="190">
        <f t="shared" ref="AR9" ca="1" si="16">IF(OR(ISERROR(AY9),ISERROR(AX9)),0,AY9)</f>
        <v>0</v>
      </c>
      <c r="AS9" s="36">
        <f t="shared" ref="AS9" ca="1" si="17">RANK(AR9,INDIRECT($AS$7))</f>
        <v>40</v>
      </c>
      <c r="AT9" s="153">
        <f t="shared" ref="AT9" ca="1" si="18">INT(AR9/1000000)</f>
        <v>0</v>
      </c>
      <c r="AU9" s="94">
        <f t="shared" ref="AU9" ca="1" si="19">RANK(AT9,INDIRECT($AU$7))</f>
        <v>40</v>
      </c>
      <c r="AV9" s="174">
        <f t="shared" ref="AV9" ca="1" si="20">AS9-AU9+1</f>
        <v>1</v>
      </c>
      <c r="AW9" s="157">
        <f t="shared" ref="AW9" si="21">F9</f>
        <v>0</v>
      </c>
      <c r="AX9" s="24">
        <f t="shared" ref="AX9:AX40" si="22">RANK(AW9,AW:AW)</f>
        <v>40</v>
      </c>
      <c r="AY9" s="19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  <row r="10" spans="1:176" s="26" customFormat="1" x14ac:dyDescent="0.2">
      <c r="A10" s="31">
        <f t="shared" ref="A10:A31" si="23">IF(Y10,ABS(Y10+0.0001*I10),"")</f>
        <v>230</v>
      </c>
      <c r="B10" s="15" t="s">
        <v>33</v>
      </c>
      <c r="C10" s="192" t="s">
        <v>745</v>
      </c>
      <c r="D10" s="15">
        <v>30</v>
      </c>
      <c r="E10" s="15" t="s">
        <v>454</v>
      </c>
      <c r="F10" s="15">
        <v>88.8</v>
      </c>
      <c r="G10" s="37">
        <f>IF(OR(E10="",F10=""),"",IF(LEFT(E10,1)="M",VLOOKUP(F10,Setup!$J$9:$K$23,2,TRUE),VLOOKUP(F10,Setup!$L$9:$M$23,2,TRUE)))</f>
        <v>90</v>
      </c>
      <c r="H10" s="37">
        <f>IF(F10="",0,VLOOKUP(AL10,DATA!$L$2:$N$1910,IF(LEFT(E10,1)="F",3,2)))</f>
        <v>0.64280000000000004</v>
      </c>
      <c r="I10" s="15"/>
      <c r="J10" s="306" t="s">
        <v>762</v>
      </c>
      <c r="K10" s="112">
        <v>-195</v>
      </c>
      <c r="L10" s="307">
        <v>205</v>
      </c>
      <c r="M10" s="307">
        <v>207.5</v>
      </c>
      <c r="N10" s="112"/>
      <c r="O10" s="113">
        <f t="shared" ref="O10:O57" si="24">IF(MAX(CK10:CM10)&gt;0,MAX(ABS(K10)*CK10,ABS(L10)*CL10,CM10*ABS(M10)),0)</f>
        <v>207.5</v>
      </c>
      <c r="P10" s="308" t="s">
        <v>771</v>
      </c>
      <c r="Q10" s="307">
        <v>135</v>
      </c>
      <c r="R10" s="307">
        <v>140</v>
      </c>
      <c r="S10" s="307">
        <v>142.5</v>
      </c>
      <c r="T10" s="112"/>
      <c r="U10" s="113">
        <f t="shared" ref="U10:U57" si="25">IF(MAX(CQ10:CS10)&gt;0,MAX(ABS(Q10)*CQ10,ABS(R10)*CR10,CS10*ABS(S10)),0)</f>
        <v>142.5</v>
      </c>
      <c r="V10" s="114">
        <f t="shared" ref="V10:V57" si="26">IF(OR(O10=0,U10=0),0,O10+U10)</f>
        <v>350</v>
      </c>
      <c r="W10" s="307">
        <v>215</v>
      </c>
      <c r="X10" s="112">
        <v>-230</v>
      </c>
      <c r="Y10" s="112">
        <v>-230</v>
      </c>
      <c r="Z10" s="112"/>
      <c r="AA10" s="113">
        <f t="shared" ref="AA10:AA57" si="27">IF(MAX(CW10:CY10)&gt;0,MAX(ABS(W10)*CW10,ABS(X10)*CX10,CY10*ABS(Y10)),0)</f>
        <v>215</v>
      </c>
      <c r="AB10" s="114">
        <f t="shared" ref="AB10:AB57" si="28">AJ10*IF($AB$8="PL Total",AM10,IF($AB$8="Push Pull Total",AN10,IF($AB$8="Best Squat",O10,IF($AB$8="Best Bench",U10,AA10))))</f>
        <v>565</v>
      </c>
      <c r="AC10" s="115">
        <f t="shared" ref="AC10:AC57" si="29">IF(OR(F10="",AB10=0),0,H10*IF(AND($G$3="Lb",$H$8="Wilks"),AB10/2.2046,AB10))</f>
        <v>363.18200000000002</v>
      </c>
      <c r="AD10" s="115">
        <f>IF(OR(AB10=0,D10="",D10&lt;40),0,VLOOKUP($D10,DATA!$A$2:$B$53,2,TRUE)*AC10)</f>
        <v>0</v>
      </c>
      <c r="AE10" s="173">
        <f ca="1">IF(E10="","",OFFSET(Setup!$Q$1,MATCH(E10,Setup!O:O,0)-1,0))</f>
        <v>1</v>
      </c>
      <c r="AF10" s="113" t="str">
        <f t="shared" ref="AF10:AF57" ca="1" si="30">IF(OR(AB10=0,AR10=0),0,CONCATENATE(AV10,"-",E10,IF(AE10=1,"-",""),IF(AE10=1,IF(G10="SHW",G10,ROUND(G10,1)),"")))</f>
        <v>2-M_O_R_BPU-90</v>
      </c>
      <c r="AG10" s="37">
        <f ca="1">IF(OR(AB10=0),0,VLOOKUP(AV10,Setup!$S$6:$T$15,2,TRUE))</f>
        <v>3</v>
      </c>
      <c r="AH10" s="116"/>
      <c r="AI10" s="111" t="s">
        <v>712</v>
      </c>
      <c r="AJ10" s="103">
        <f t="shared" ref="AJ10:AJ57" si="31">IF(ISERROR(FIND($AJ$7,AI10)),0,1)</f>
        <v>1</v>
      </c>
      <c r="AK10" s="37">
        <f t="shared" ref="AK10:AK57" si="32">IF(B10="","",VLOOKUP(B10,$BP$1:$BQ$8,2,FALSE))</f>
        <v>0</v>
      </c>
      <c r="AL10" s="24">
        <f t="shared" ref="AL10:AL57" si="33">ROUND(IF($F$8="BWt (Kg)",F10,F10/2.2046),1)</f>
        <v>88.8</v>
      </c>
      <c r="AM10" s="24">
        <f t="shared" ref="AM10:AM57" si="34">IF(OR(O10=0,U10=0,AA10=0),0,O10+U10+AA10)</f>
        <v>565</v>
      </c>
      <c r="AN10" s="24">
        <f t="shared" ref="AN10:AN57" si="35">IF(OR(U10=0,AA10=0),0,U10+AA10)</f>
        <v>357.5</v>
      </c>
      <c r="AO10" s="36" t="str">
        <f t="shared" ref="AO10:AO57" si="36">IF(E10="","",LEFT(E10,1))</f>
        <v>M</v>
      </c>
      <c r="AP10" s="36"/>
      <c r="AQ10" s="26">
        <f t="shared" ref="AQ10:AQ57" si="37">IF(OR(ISERROR(E10),F10="",ISERROR(G10),AB10=0),0,1)</f>
        <v>1</v>
      </c>
      <c r="AR10" s="190">
        <f t="shared" ref="AR10:AR57" ca="1" si="38">IF(OR(ISERROR(AY10),ISERROR(AX10)),0,AY10)</f>
        <v>109029019</v>
      </c>
      <c r="AS10" s="36">
        <f t="shared" ref="AS10:AS57" ca="1" si="39">RANK(AR10,INDIRECT($AS$7))</f>
        <v>39</v>
      </c>
      <c r="AT10" s="153">
        <f t="shared" ref="AT10:AT57" ca="1" si="40">INT(AR10/1000000)</f>
        <v>109</v>
      </c>
      <c r="AU10" s="94">
        <f t="shared" ref="AU10:AU57" ca="1" si="41">RANK(AT10,INDIRECT($AU$7))</f>
        <v>38</v>
      </c>
      <c r="AV10" s="174">
        <f t="shared" ref="AV10:AV57" ca="1" si="42">AS10-AU10+1</f>
        <v>2</v>
      </c>
      <c r="AW10" s="157">
        <f t="shared" ref="AW10:AW57" si="43">F10</f>
        <v>88.8</v>
      </c>
      <c r="AX10" s="24">
        <f t="shared" si="22"/>
        <v>19</v>
      </c>
      <c r="AY10" s="19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109029019</v>
      </c>
      <c r="AZ10" s="37"/>
      <c r="BA10" s="37"/>
      <c r="BB10" s="37"/>
      <c r="BC10" s="37"/>
      <c r="BD10" s="37"/>
      <c r="BE10" s="37"/>
      <c r="BF10" s="37"/>
      <c r="BG10" s="37"/>
      <c r="BH10" s="81"/>
      <c r="BI10" s="81"/>
      <c r="BJ10" s="81"/>
      <c r="BK10" s="81"/>
      <c r="BL10" s="81"/>
      <c r="BM10" s="81"/>
      <c r="BN10" s="28"/>
      <c r="CJ10" s="26">
        <v>0</v>
      </c>
      <c r="CK10" s="26">
        <v>-1</v>
      </c>
      <c r="CL10" s="26">
        <v>1</v>
      </c>
      <c r="CM10" s="26">
        <v>1</v>
      </c>
      <c r="CN10" s="26">
        <v>0</v>
      </c>
      <c r="CO10" s="26">
        <v>0</v>
      </c>
      <c r="CP10" s="26">
        <v>0</v>
      </c>
      <c r="CQ10" s="26">
        <v>1</v>
      </c>
      <c r="CR10" s="26">
        <v>1</v>
      </c>
      <c r="CS10" s="26">
        <v>1</v>
      </c>
      <c r="CT10" s="26">
        <v>0</v>
      </c>
      <c r="CU10" s="26">
        <v>0</v>
      </c>
      <c r="CV10" s="26">
        <v>0</v>
      </c>
      <c r="CW10" s="26">
        <v>1</v>
      </c>
      <c r="CX10" s="26">
        <v>-1</v>
      </c>
      <c r="CY10" s="26">
        <v>-1</v>
      </c>
      <c r="CZ10" s="26">
        <v>0</v>
      </c>
    </row>
    <row r="11" spans="1:176" s="26" customFormat="1" x14ac:dyDescent="0.2">
      <c r="A11" s="31">
        <f t="shared" si="23"/>
        <v>240</v>
      </c>
      <c r="B11" s="15" t="s">
        <v>33</v>
      </c>
      <c r="C11" s="192" t="s">
        <v>728</v>
      </c>
      <c r="D11" s="15">
        <v>27</v>
      </c>
      <c r="E11" s="15" t="s">
        <v>456</v>
      </c>
      <c r="F11" s="15">
        <v>79.7</v>
      </c>
      <c r="G11" s="37">
        <f>IF(OR(E11="",F11=""),"",IF(LEFT(E11,1)="M",VLOOKUP(F11,Setup!$J$9:$K$23,2,TRUE),VLOOKUP(F11,Setup!$L$9:$M$23,2,TRUE)))</f>
        <v>82.5</v>
      </c>
      <c r="H11" s="37">
        <f>IF(F11="",0,VLOOKUP(AL11,DATA!$L$2:$N$1910,IF(LEFT(E11,1)="F",3,2)))</f>
        <v>0.68430000000000002</v>
      </c>
      <c r="I11" s="15"/>
      <c r="J11" s="306" t="s">
        <v>767</v>
      </c>
      <c r="K11" s="307">
        <v>260</v>
      </c>
      <c r="L11" s="112">
        <v>-285</v>
      </c>
      <c r="M11" s="112">
        <v>-285</v>
      </c>
      <c r="N11" s="112"/>
      <c r="O11" s="113">
        <f t="shared" si="24"/>
        <v>260</v>
      </c>
      <c r="P11" s="308" t="s">
        <v>771</v>
      </c>
      <c r="Q11" s="307">
        <v>125</v>
      </c>
      <c r="R11" s="307">
        <v>135</v>
      </c>
      <c r="S11" s="307">
        <v>140</v>
      </c>
      <c r="T11" s="112"/>
      <c r="U11" s="113">
        <f t="shared" si="25"/>
        <v>140</v>
      </c>
      <c r="V11" s="114">
        <f t="shared" si="26"/>
        <v>400</v>
      </c>
      <c r="W11" s="307">
        <v>220</v>
      </c>
      <c r="X11" s="112">
        <v>-240</v>
      </c>
      <c r="Y11" s="307">
        <v>240</v>
      </c>
      <c r="Z11" s="112"/>
      <c r="AA11" s="113">
        <f t="shared" si="27"/>
        <v>240</v>
      </c>
      <c r="AB11" s="114">
        <f t="shared" si="28"/>
        <v>640</v>
      </c>
      <c r="AC11" s="115">
        <f t="shared" si="29"/>
        <v>437.952</v>
      </c>
      <c r="AD11" s="115">
        <f>IF(OR(AB11=0,D11="",D11&lt;40),0,VLOOKUP($D11,DATA!$A$2:$B$53,2,TRUE)*AC11)</f>
        <v>0</v>
      </c>
      <c r="AE11" s="173">
        <f ca="1">IF(E11="","",OFFSET(Setup!$Q$1,MATCH(E11,Setup!O:O,0)-1,0))</f>
        <v>1</v>
      </c>
      <c r="AF11" s="113" t="str">
        <f t="shared" ca="1" si="30"/>
        <v>4-M_O_C_BPU-82.5</v>
      </c>
      <c r="AG11" s="37">
        <f ca="1">IF(OR(AB11=0),0,VLOOKUP(AV11,Setup!$S$6:$T$15,2,TRUE))</f>
        <v>3</v>
      </c>
      <c r="AH11" s="116"/>
      <c r="AI11" s="111" t="s">
        <v>712</v>
      </c>
      <c r="AJ11" s="103">
        <f t="shared" si="31"/>
        <v>1</v>
      </c>
      <c r="AK11" s="37">
        <f t="shared" si="32"/>
        <v>0</v>
      </c>
      <c r="AL11" s="24">
        <f t="shared" si="33"/>
        <v>79.7</v>
      </c>
      <c r="AM11" s="24">
        <f t="shared" si="34"/>
        <v>640</v>
      </c>
      <c r="AN11" s="24">
        <f t="shared" si="35"/>
        <v>380</v>
      </c>
      <c r="AO11" s="36" t="str">
        <f t="shared" si="36"/>
        <v>M</v>
      </c>
      <c r="AP11" s="36"/>
      <c r="AQ11" s="26">
        <f t="shared" si="37"/>
        <v>1</v>
      </c>
      <c r="AR11" s="190">
        <f t="shared" ca="1" si="38"/>
        <v>310036033</v>
      </c>
      <c r="AS11" s="36">
        <f t="shared" ca="1" si="39"/>
        <v>25</v>
      </c>
      <c r="AT11" s="153">
        <f t="shared" ca="1" si="40"/>
        <v>310</v>
      </c>
      <c r="AU11" s="94">
        <f t="shared" ca="1" si="41"/>
        <v>22</v>
      </c>
      <c r="AV11" s="174">
        <f t="shared" ca="1" si="42"/>
        <v>4</v>
      </c>
      <c r="AW11" s="157">
        <f t="shared" si="43"/>
        <v>79.7</v>
      </c>
      <c r="AX11" s="24">
        <f t="shared" si="22"/>
        <v>33</v>
      </c>
      <c r="AY11" s="19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310036033</v>
      </c>
      <c r="AZ11" s="37"/>
      <c r="BA11" s="37"/>
      <c r="BB11" s="37"/>
      <c r="BC11" s="37"/>
      <c r="BD11" s="37"/>
      <c r="BE11" s="37"/>
      <c r="BF11" s="37"/>
      <c r="BG11" s="37"/>
      <c r="BH11" s="81"/>
      <c r="BI11" s="81"/>
      <c r="BJ11" s="81"/>
      <c r="BK11" s="81"/>
      <c r="BL11" s="81"/>
      <c r="BM11" s="81"/>
      <c r="BN11" s="28"/>
      <c r="CJ11" s="26">
        <v>0</v>
      </c>
      <c r="CK11" s="26">
        <v>1</v>
      </c>
      <c r="CL11" s="26">
        <v>-1</v>
      </c>
      <c r="CM11" s="26">
        <v>-1</v>
      </c>
      <c r="CN11" s="26">
        <v>0</v>
      </c>
      <c r="CO11" s="26">
        <v>0</v>
      </c>
      <c r="CP11" s="26">
        <v>0</v>
      </c>
      <c r="CQ11" s="26">
        <v>1</v>
      </c>
      <c r="CR11" s="26">
        <v>1</v>
      </c>
      <c r="CS11" s="26">
        <v>1</v>
      </c>
      <c r="CT11" s="26">
        <v>0</v>
      </c>
      <c r="CU11" s="26">
        <v>0</v>
      </c>
      <c r="CV11" s="26">
        <v>0</v>
      </c>
      <c r="CW11" s="26">
        <v>1</v>
      </c>
      <c r="CX11" s="26">
        <v>-1</v>
      </c>
      <c r="CY11" s="26">
        <v>1</v>
      </c>
      <c r="CZ11" s="26">
        <v>0</v>
      </c>
    </row>
    <row r="12" spans="1:176" s="26" customFormat="1" x14ac:dyDescent="0.2">
      <c r="A12" s="31">
        <f t="shared" si="23"/>
        <v>250</v>
      </c>
      <c r="B12" s="15" t="s">
        <v>33</v>
      </c>
      <c r="C12" s="192" t="s">
        <v>737</v>
      </c>
      <c r="D12" s="15">
        <v>26</v>
      </c>
      <c r="E12" s="15" t="s">
        <v>456</v>
      </c>
      <c r="F12" s="15">
        <v>87.4</v>
      </c>
      <c r="G12" s="37">
        <f>IF(OR(E12="",F12=""),"",IF(LEFT(E12,1)="M",VLOOKUP(F12,Setup!$J$9:$K$23,2,TRUE),VLOOKUP(F12,Setup!$L$9:$M$23,2,TRUE)))</f>
        <v>90</v>
      </c>
      <c r="H12" s="37">
        <f>IF(F12="",0,VLOOKUP(AL12,DATA!$L$2:$N$1910,IF(LEFT(E12,1)="F",3,2)))</f>
        <v>0.64829999999999999</v>
      </c>
      <c r="I12" s="15"/>
      <c r="J12" s="306" t="s">
        <v>763</v>
      </c>
      <c r="K12" s="307">
        <v>210</v>
      </c>
      <c r="L12" s="307">
        <v>225</v>
      </c>
      <c r="M12" s="307">
        <v>232.5</v>
      </c>
      <c r="N12" s="112"/>
      <c r="O12" s="113">
        <f t="shared" si="24"/>
        <v>232.5</v>
      </c>
      <c r="P12" s="308" t="s">
        <v>770</v>
      </c>
      <c r="Q12" s="307">
        <v>155</v>
      </c>
      <c r="R12" s="307">
        <v>165</v>
      </c>
      <c r="S12" s="112">
        <v>-172.5</v>
      </c>
      <c r="T12" s="112"/>
      <c r="U12" s="113">
        <f t="shared" si="25"/>
        <v>165</v>
      </c>
      <c r="V12" s="114">
        <f t="shared" si="26"/>
        <v>397.5</v>
      </c>
      <c r="W12" s="307">
        <v>225</v>
      </c>
      <c r="X12" s="307">
        <v>245</v>
      </c>
      <c r="Y12" s="307">
        <v>250</v>
      </c>
      <c r="Z12" s="112"/>
      <c r="AA12" s="113">
        <f t="shared" si="27"/>
        <v>250</v>
      </c>
      <c r="AB12" s="114">
        <f t="shared" si="28"/>
        <v>647.5</v>
      </c>
      <c r="AC12" s="115">
        <f t="shared" si="29"/>
        <v>419.77424999999999</v>
      </c>
      <c r="AD12" s="115">
        <f>IF(OR(AB12=0,D12="",D12&lt;40),0,VLOOKUP($D12,DATA!$A$2:$B$53,2,TRUE)*AC12)</f>
        <v>0</v>
      </c>
      <c r="AE12" s="173">
        <f ca="1">IF(E12="","",OFFSET(Setup!$Q$1,MATCH(E12,Setup!O:O,0)-1,0))</f>
        <v>1</v>
      </c>
      <c r="AF12" s="113" t="str">
        <f t="shared" ca="1" si="30"/>
        <v>3-M_O_C_BPU-90</v>
      </c>
      <c r="AG12" s="37">
        <f ca="1">IF(OR(AB12=0),0,VLOOKUP(AV12,Setup!$S$6:$T$15,2,TRUE))</f>
        <v>3</v>
      </c>
      <c r="AH12" s="116"/>
      <c r="AI12" s="111" t="s">
        <v>712</v>
      </c>
      <c r="AJ12" s="103">
        <f t="shared" si="31"/>
        <v>1</v>
      </c>
      <c r="AK12" s="37">
        <f t="shared" si="32"/>
        <v>0</v>
      </c>
      <c r="AL12" s="24">
        <f t="shared" si="33"/>
        <v>87.4</v>
      </c>
      <c r="AM12" s="24">
        <f t="shared" si="34"/>
        <v>647.5</v>
      </c>
      <c r="AN12" s="24">
        <f t="shared" si="35"/>
        <v>415</v>
      </c>
      <c r="AO12" s="36" t="str">
        <f t="shared" si="36"/>
        <v>M</v>
      </c>
      <c r="AP12" s="36"/>
      <c r="AQ12" s="26">
        <f t="shared" si="37"/>
        <v>1</v>
      </c>
      <c r="AR12" s="190">
        <f t="shared" ca="1" si="38"/>
        <v>309037023</v>
      </c>
      <c r="AS12" s="36">
        <f t="shared" ca="1" si="39"/>
        <v>29</v>
      </c>
      <c r="AT12" s="153">
        <f t="shared" ca="1" si="40"/>
        <v>309</v>
      </c>
      <c r="AU12" s="94">
        <f t="shared" ca="1" si="41"/>
        <v>27</v>
      </c>
      <c r="AV12" s="174">
        <f t="shared" ca="1" si="42"/>
        <v>3</v>
      </c>
      <c r="AW12" s="157">
        <f t="shared" si="43"/>
        <v>87.4</v>
      </c>
      <c r="AX12" s="24">
        <f t="shared" si="22"/>
        <v>23</v>
      </c>
      <c r="AY12" s="19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309037023</v>
      </c>
      <c r="AZ12" s="37"/>
      <c r="BA12" s="37"/>
      <c r="BB12" s="37"/>
      <c r="BC12" s="37"/>
      <c r="BD12" s="37"/>
      <c r="BE12" s="37"/>
      <c r="BF12" s="37"/>
      <c r="BG12" s="37"/>
      <c r="BH12" s="81"/>
      <c r="BI12" s="81"/>
      <c r="BJ12" s="81"/>
      <c r="BK12" s="81"/>
      <c r="BL12" s="81"/>
      <c r="BM12" s="81"/>
      <c r="BN12" s="28"/>
      <c r="CJ12" s="26">
        <v>0</v>
      </c>
      <c r="CK12" s="26">
        <v>1</v>
      </c>
      <c r="CL12" s="26">
        <v>1</v>
      </c>
      <c r="CM12" s="26">
        <v>1</v>
      </c>
      <c r="CN12" s="26">
        <v>0</v>
      </c>
      <c r="CO12" s="26">
        <v>0</v>
      </c>
      <c r="CP12" s="26">
        <v>0</v>
      </c>
      <c r="CQ12" s="26">
        <v>1</v>
      </c>
      <c r="CR12" s="26">
        <v>1</v>
      </c>
      <c r="CS12" s="26">
        <v>-1</v>
      </c>
      <c r="CT12" s="26">
        <v>0</v>
      </c>
      <c r="CU12" s="26">
        <v>0</v>
      </c>
      <c r="CV12" s="26">
        <v>0</v>
      </c>
      <c r="CW12" s="26">
        <v>1</v>
      </c>
      <c r="CX12" s="26">
        <v>1</v>
      </c>
      <c r="CY12" s="26">
        <v>1</v>
      </c>
      <c r="CZ12" s="26">
        <v>0</v>
      </c>
    </row>
    <row r="13" spans="1:176" s="26" customFormat="1" x14ac:dyDescent="0.2">
      <c r="A13" s="31">
        <f t="shared" si="23"/>
        <v>255</v>
      </c>
      <c r="B13" s="15" t="s">
        <v>33</v>
      </c>
      <c r="C13" s="192" t="s">
        <v>729</v>
      </c>
      <c r="D13" s="15">
        <v>38</v>
      </c>
      <c r="E13" s="15" t="s">
        <v>456</v>
      </c>
      <c r="F13" s="15">
        <v>81.400000000000006</v>
      </c>
      <c r="G13" s="37">
        <f>IF(OR(E13="",F13=""),"",IF(LEFT(E13,1)="M",VLOOKUP(F13,Setup!$J$9:$K$23,2,TRUE),VLOOKUP(F13,Setup!$L$9:$M$23,2,TRUE)))</f>
        <v>82.5</v>
      </c>
      <c r="H13" s="37">
        <f>IF(F13="",0,VLOOKUP(AL13,DATA!$L$2:$N$1910,IF(LEFT(E13,1)="F",3,2)))</f>
        <v>0.6754</v>
      </c>
      <c r="I13" s="15"/>
      <c r="J13" s="306" t="s">
        <v>764</v>
      </c>
      <c r="K13" s="307">
        <v>200</v>
      </c>
      <c r="L13" s="307">
        <v>220</v>
      </c>
      <c r="M13" s="307">
        <v>230</v>
      </c>
      <c r="N13" s="112"/>
      <c r="O13" s="113">
        <f t="shared" si="24"/>
        <v>230</v>
      </c>
      <c r="P13" s="308" t="s">
        <v>770</v>
      </c>
      <c r="Q13" s="307">
        <v>140</v>
      </c>
      <c r="R13" s="307">
        <v>150</v>
      </c>
      <c r="S13" s="112">
        <v>-160</v>
      </c>
      <c r="T13" s="112"/>
      <c r="U13" s="113">
        <f t="shared" si="25"/>
        <v>150</v>
      </c>
      <c r="V13" s="114">
        <f t="shared" si="26"/>
        <v>380</v>
      </c>
      <c r="W13" s="307">
        <v>230</v>
      </c>
      <c r="X13" s="307">
        <v>245</v>
      </c>
      <c r="Y13" s="112">
        <v>-255</v>
      </c>
      <c r="Z13" s="112"/>
      <c r="AA13" s="113">
        <f t="shared" si="27"/>
        <v>245</v>
      </c>
      <c r="AB13" s="114">
        <f t="shared" si="28"/>
        <v>625</v>
      </c>
      <c r="AC13" s="115">
        <f t="shared" si="29"/>
        <v>422.125</v>
      </c>
      <c r="AD13" s="115">
        <f>IF(OR(AB13=0,D13="",D13&lt;40),0,VLOOKUP($D13,DATA!$A$2:$B$53,2,TRUE)*AC13)</f>
        <v>0</v>
      </c>
      <c r="AE13" s="173">
        <f ca="1">IF(E13="","",OFFSET(Setup!$Q$1,MATCH(E13,Setup!O:O,0)-1,0))</f>
        <v>1</v>
      </c>
      <c r="AF13" s="113" t="str">
        <f t="shared" ca="1" si="30"/>
        <v>5-M_O_C_BPU-82.5</v>
      </c>
      <c r="AG13" s="37">
        <f ca="1">IF(OR(AB13=0),0,VLOOKUP(AV13,Setup!$S$6:$T$15,2,TRUE))</f>
        <v>3</v>
      </c>
      <c r="AH13" s="116"/>
      <c r="AI13" s="111" t="s">
        <v>712</v>
      </c>
      <c r="AJ13" s="103">
        <f t="shared" si="31"/>
        <v>1</v>
      </c>
      <c r="AK13" s="37">
        <f t="shared" si="32"/>
        <v>0</v>
      </c>
      <c r="AL13" s="24">
        <f t="shared" si="33"/>
        <v>81.400000000000006</v>
      </c>
      <c r="AM13" s="24">
        <f t="shared" si="34"/>
        <v>625</v>
      </c>
      <c r="AN13" s="24">
        <f t="shared" si="35"/>
        <v>395</v>
      </c>
      <c r="AO13" s="36" t="str">
        <f t="shared" si="36"/>
        <v>M</v>
      </c>
      <c r="AP13" s="36"/>
      <c r="AQ13" s="26">
        <f t="shared" si="37"/>
        <v>1</v>
      </c>
      <c r="AR13" s="190">
        <f t="shared" ca="1" si="38"/>
        <v>310033029</v>
      </c>
      <c r="AS13" s="36">
        <f t="shared" ca="1" si="39"/>
        <v>26</v>
      </c>
      <c r="AT13" s="153">
        <f t="shared" ca="1" si="40"/>
        <v>310</v>
      </c>
      <c r="AU13" s="94">
        <f t="shared" ca="1" si="41"/>
        <v>22</v>
      </c>
      <c r="AV13" s="174">
        <f t="shared" ca="1" si="42"/>
        <v>5</v>
      </c>
      <c r="AW13" s="157">
        <f t="shared" si="43"/>
        <v>81.400000000000006</v>
      </c>
      <c r="AX13" s="24">
        <f t="shared" si="22"/>
        <v>29</v>
      </c>
      <c r="AY13" s="19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310033029</v>
      </c>
      <c r="AZ13" s="37"/>
      <c r="BA13" s="37"/>
      <c r="BB13" s="37"/>
      <c r="BC13" s="37"/>
      <c r="BD13" s="37"/>
      <c r="BE13" s="37"/>
      <c r="BF13" s="37"/>
      <c r="BG13" s="37"/>
      <c r="BH13" s="81"/>
      <c r="BI13" s="81"/>
      <c r="BJ13" s="81"/>
      <c r="BK13" s="81"/>
      <c r="BL13" s="81"/>
      <c r="BM13" s="81"/>
      <c r="BN13" s="28"/>
      <c r="CJ13" s="26">
        <v>0</v>
      </c>
      <c r="CK13" s="26">
        <v>1</v>
      </c>
      <c r="CL13" s="26">
        <v>1</v>
      </c>
      <c r="CM13" s="26">
        <v>1</v>
      </c>
      <c r="CN13" s="26">
        <v>0</v>
      </c>
      <c r="CO13" s="26">
        <v>0</v>
      </c>
      <c r="CP13" s="26">
        <v>0</v>
      </c>
      <c r="CQ13" s="26">
        <v>1</v>
      </c>
      <c r="CR13" s="26">
        <v>1</v>
      </c>
      <c r="CS13" s="26">
        <v>-1</v>
      </c>
      <c r="CT13" s="26">
        <v>0</v>
      </c>
      <c r="CU13" s="26">
        <v>0</v>
      </c>
      <c r="CV13" s="26">
        <v>0</v>
      </c>
      <c r="CW13" s="26">
        <v>1</v>
      </c>
      <c r="CX13" s="26">
        <v>1</v>
      </c>
      <c r="CY13" s="26">
        <v>-1</v>
      </c>
      <c r="CZ13" s="26">
        <v>0</v>
      </c>
    </row>
    <row r="14" spans="1:176" s="26" customFormat="1" x14ac:dyDescent="0.2">
      <c r="A14" s="31">
        <f t="shared" si="23"/>
        <v>282.5</v>
      </c>
      <c r="B14" s="15" t="s">
        <v>33</v>
      </c>
      <c r="C14" s="192" t="s">
        <v>742</v>
      </c>
      <c r="D14" s="15">
        <v>28</v>
      </c>
      <c r="E14" s="15" t="s">
        <v>456</v>
      </c>
      <c r="F14" s="15">
        <v>89.2</v>
      </c>
      <c r="G14" s="37">
        <f>IF(OR(E14="",F14=""),"",IF(LEFT(E14,1)="M",VLOOKUP(F14,Setup!$J$9:$K$23,2,TRUE),VLOOKUP(F14,Setup!$L$9:$M$23,2,TRUE)))</f>
        <v>90</v>
      </c>
      <c r="H14" s="37">
        <f>IF(F14="",0,VLOOKUP(AL14,DATA!$L$2:$N$1910,IF(LEFT(E14,1)="F",3,2)))</f>
        <v>0.64129999999999998</v>
      </c>
      <c r="I14" s="15"/>
      <c r="J14" s="306" t="s">
        <v>766</v>
      </c>
      <c r="K14" s="307">
        <v>270</v>
      </c>
      <c r="L14" s="307">
        <v>290</v>
      </c>
      <c r="M14" s="307">
        <v>300</v>
      </c>
      <c r="N14" s="112"/>
      <c r="O14" s="113">
        <f t="shared" si="24"/>
        <v>300</v>
      </c>
      <c r="P14" s="308" t="s">
        <v>771</v>
      </c>
      <c r="Q14" s="307">
        <v>145</v>
      </c>
      <c r="R14" s="307">
        <v>152.5</v>
      </c>
      <c r="S14" s="307">
        <v>157.5</v>
      </c>
      <c r="T14" s="112"/>
      <c r="U14" s="113">
        <f t="shared" si="25"/>
        <v>157.5</v>
      </c>
      <c r="V14" s="114">
        <f t="shared" si="26"/>
        <v>457.5</v>
      </c>
      <c r="W14" s="307">
        <v>260</v>
      </c>
      <c r="X14" s="307">
        <v>270</v>
      </c>
      <c r="Y14" s="112">
        <v>-282.5</v>
      </c>
      <c r="Z14" s="112"/>
      <c r="AA14" s="113">
        <f t="shared" si="27"/>
        <v>270</v>
      </c>
      <c r="AB14" s="114">
        <f t="shared" si="28"/>
        <v>727.5</v>
      </c>
      <c r="AC14" s="115">
        <f t="shared" si="29"/>
        <v>466.54575</v>
      </c>
      <c r="AD14" s="115">
        <f>IF(OR(AB14=0,D14="",D14&lt;40),0,VLOOKUP($D14,DATA!$A$2:$B$53,2,TRUE)*AC14)</f>
        <v>0</v>
      </c>
      <c r="AE14" s="173">
        <f ca="1">IF(E14="","",OFFSET(Setup!$Q$1,MATCH(E14,Setup!O:O,0)-1,0))</f>
        <v>1</v>
      </c>
      <c r="AF14" s="113" t="str">
        <f t="shared" ca="1" si="30"/>
        <v>2-M_O_C_BPU-90</v>
      </c>
      <c r="AG14" s="37">
        <f ca="1">IF(OR(AB14=0),0,VLOOKUP(AV14,Setup!$S$6:$T$15,2,TRUE))</f>
        <v>3</v>
      </c>
      <c r="AH14" s="116"/>
      <c r="AI14" s="111" t="s">
        <v>712</v>
      </c>
      <c r="AJ14" s="103">
        <f t="shared" si="31"/>
        <v>1</v>
      </c>
      <c r="AK14" s="37">
        <f t="shared" si="32"/>
        <v>0</v>
      </c>
      <c r="AL14" s="24">
        <f t="shared" si="33"/>
        <v>89.2</v>
      </c>
      <c r="AM14" s="24">
        <f t="shared" si="34"/>
        <v>727.5</v>
      </c>
      <c r="AN14" s="24">
        <f t="shared" si="35"/>
        <v>427.5</v>
      </c>
      <c r="AO14" s="36" t="str">
        <f t="shared" si="36"/>
        <v>M</v>
      </c>
      <c r="AP14" s="36"/>
      <c r="AQ14" s="26">
        <f t="shared" si="37"/>
        <v>1</v>
      </c>
      <c r="AR14" s="190">
        <f t="shared" ca="1" si="38"/>
        <v>309043016</v>
      </c>
      <c r="AS14" s="36">
        <f t="shared" ca="1" si="39"/>
        <v>28</v>
      </c>
      <c r="AT14" s="153">
        <f t="shared" ca="1" si="40"/>
        <v>309</v>
      </c>
      <c r="AU14" s="94">
        <f t="shared" ca="1" si="41"/>
        <v>27</v>
      </c>
      <c r="AV14" s="174">
        <f t="shared" ca="1" si="42"/>
        <v>2</v>
      </c>
      <c r="AW14" s="157">
        <f t="shared" si="43"/>
        <v>89.2</v>
      </c>
      <c r="AX14" s="24">
        <f t="shared" si="22"/>
        <v>16</v>
      </c>
      <c r="AY14" s="19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309043016</v>
      </c>
      <c r="AZ14" s="37"/>
      <c r="BA14" s="37"/>
      <c r="BB14" s="37"/>
      <c r="BC14" s="37"/>
      <c r="BD14" s="37"/>
      <c r="BE14" s="37"/>
      <c r="BF14" s="37"/>
      <c r="BG14" s="37"/>
      <c r="BH14" s="81"/>
      <c r="BI14" s="81"/>
      <c r="BJ14" s="81"/>
      <c r="BK14" s="81"/>
      <c r="BL14" s="81"/>
      <c r="BM14" s="81"/>
      <c r="BN14" s="28"/>
      <c r="CJ14" s="26">
        <v>0</v>
      </c>
      <c r="CK14" s="26">
        <v>1</v>
      </c>
      <c r="CL14" s="26">
        <v>1</v>
      </c>
      <c r="CM14" s="26">
        <v>1</v>
      </c>
      <c r="CN14" s="26">
        <v>0</v>
      </c>
      <c r="CO14" s="26">
        <v>0</v>
      </c>
      <c r="CP14" s="26">
        <v>0</v>
      </c>
      <c r="CQ14" s="26">
        <v>1</v>
      </c>
      <c r="CR14" s="26">
        <v>1</v>
      </c>
      <c r="CS14" s="26">
        <v>1</v>
      </c>
      <c r="CT14" s="26">
        <v>0</v>
      </c>
      <c r="CU14" s="26">
        <v>0</v>
      </c>
      <c r="CV14" s="26">
        <v>0</v>
      </c>
      <c r="CW14" s="26">
        <v>1</v>
      </c>
      <c r="CX14" s="26">
        <v>1</v>
      </c>
      <c r="CY14" s="26">
        <v>-1</v>
      </c>
      <c r="CZ14" s="26">
        <v>0</v>
      </c>
    </row>
    <row r="15" spans="1:176" s="26" customFormat="1" x14ac:dyDescent="0.2">
      <c r="A15" s="31">
        <f t="shared" si="23"/>
        <v>285</v>
      </c>
      <c r="B15" s="15" t="s">
        <v>33</v>
      </c>
      <c r="C15" s="192" t="s">
        <v>736</v>
      </c>
      <c r="D15" s="15">
        <v>35</v>
      </c>
      <c r="E15" s="15" t="s">
        <v>456</v>
      </c>
      <c r="F15" s="15">
        <v>89.4</v>
      </c>
      <c r="G15" s="37">
        <f>IF(OR(E15="",F15=""),"",IF(LEFT(E15,1)="M",VLOOKUP(F15,Setup!$J$9:$K$23,2,TRUE),VLOOKUP(F15,Setup!$L$9:$M$23,2,TRUE)))</f>
        <v>90</v>
      </c>
      <c r="H15" s="37">
        <f>IF(F15="",0,VLOOKUP(AL15,DATA!$L$2:$N$1910,IF(LEFT(E15,1)="F",3,2)))</f>
        <v>0.64059999999999995</v>
      </c>
      <c r="I15" s="15"/>
      <c r="J15" s="306" t="s">
        <v>762</v>
      </c>
      <c r="K15" s="307">
        <v>270</v>
      </c>
      <c r="L15" s="307">
        <v>290</v>
      </c>
      <c r="M15" s="307">
        <v>300</v>
      </c>
      <c r="N15" s="112"/>
      <c r="O15" s="113">
        <f t="shared" si="24"/>
        <v>300</v>
      </c>
      <c r="P15" s="308" t="s">
        <v>771</v>
      </c>
      <c r="Q15" s="307">
        <v>160</v>
      </c>
      <c r="R15" s="307">
        <v>170</v>
      </c>
      <c r="S15" s="112">
        <v>-175</v>
      </c>
      <c r="T15" s="112"/>
      <c r="U15" s="113">
        <f t="shared" si="25"/>
        <v>170</v>
      </c>
      <c r="V15" s="114">
        <f t="shared" si="26"/>
        <v>470</v>
      </c>
      <c r="W15" s="307">
        <v>270</v>
      </c>
      <c r="X15" s="112">
        <v>-285</v>
      </c>
      <c r="Y15" s="307">
        <v>285</v>
      </c>
      <c r="Z15" s="112"/>
      <c r="AA15" s="113">
        <f t="shared" si="27"/>
        <v>285</v>
      </c>
      <c r="AB15" s="114">
        <f t="shared" si="28"/>
        <v>755</v>
      </c>
      <c r="AC15" s="115">
        <f t="shared" si="29"/>
        <v>483.65299999999996</v>
      </c>
      <c r="AD15" s="115">
        <f>IF(OR(AB15=0,D15="",D15&lt;40),0,VLOOKUP($D15,DATA!$A$2:$B$53,2,TRUE)*AC15)</f>
        <v>0</v>
      </c>
      <c r="AE15" s="173">
        <f ca="1">IF(E15="","",OFFSET(Setup!$Q$1,MATCH(E15,Setup!O:O,0)-1,0))</f>
        <v>1</v>
      </c>
      <c r="AF15" s="113" t="str">
        <f t="shared" ca="1" si="30"/>
        <v>1-M_O_C_BPU-90</v>
      </c>
      <c r="AG15" s="37">
        <f ca="1">IF(OR(AB15=0),0,VLOOKUP(AV15,Setup!$S$6:$T$15,2,TRUE))</f>
        <v>3</v>
      </c>
      <c r="AH15" s="116"/>
      <c r="AI15" s="111" t="s">
        <v>712</v>
      </c>
      <c r="AJ15" s="103">
        <f t="shared" si="31"/>
        <v>1</v>
      </c>
      <c r="AK15" s="37">
        <f t="shared" si="32"/>
        <v>0</v>
      </c>
      <c r="AL15" s="24">
        <f t="shared" si="33"/>
        <v>89.4</v>
      </c>
      <c r="AM15" s="24">
        <f t="shared" si="34"/>
        <v>755</v>
      </c>
      <c r="AN15" s="24">
        <f t="shared" si="35"/>
        <v>455</v>
      </c>
      <c r="AO15" s="36" t="str">
        <f t="shared" si="36"/>
        <v>M</v>
      </c>
      <c r="AP15" s="36"/>
      <c r="AQ15" s="26">
        <f t="shared" si="37"/>
        <v>1</v>
      </c>
      <c r="AR15" s="190">
        <f t="shared" ca="1" si="38"/>
        <v>309045015</v>
      </c>
      <c r="AS15" s="36">
        <f t="shared" ca="1" si="39"/>
        <v>27</v>
      </c>
      <c r="AT15" s="153">
        <f t="shared" ca="1" si="40"/>
        <v>309</v>
      </c>
      <c r="AU15" s="94">
        <f t="shared" ca="1" si="41"/>
        <v>27</v>
      </c>
      <c r="AV15" s="174">
        <f t="shared" ca="1" si="42"/>
        <v>1</v>
      </c>
      <c r="AW15" s="157">
        <f t="shared" si="43"/>
        <v>89.4</v>
      </c>
      <c r="AX15" s="24">
        <f t="shared" si="22"/>
        <v>15</v>
      </c>
      <c r="AY15" s="19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309045015</v>
      </c>
      <c r="AZ15" s="37"/>
      <c r="BA15" s="37"/>
      <c r="BB15" s="37"/>
      <c r="BC15" s="37"/>
      <c r="BD15" s="37"/>
      <c r="BE15" s="37"/>
      <c r="BF15" s="37"/>
      <c r="BG15" s="37"/>
      <c r="BH15" s="81"/>
      <c r="BI15" s="81"/>
      <c r="BJ15" s="81"/>
      <c r="BK15" s="81"/>
      <c r="BL15" s="81"/>
      <c r="BM15" s="81"/>
      <c r="BN15" s="28"/>
      <c r="CJ15" s="26">
        <v>0</v>
      </c>
      <c r="CK15" s="26">
        <v>1</v>
      </c>
      <c r="CL15" s="26">
        <v>1</v>
      </c>
      <c r="CM15" s="26">
        <v>1</v>
      </c>
      <c r="CN15" s="26">
        <v>0</v>
      </c>
      <c r="CO15" s="26">
        <v>0</v>
      </c>
      <c r="CP15" s="26">
        <v>0</v>
      </c>
      <c r="CQ15" s="26">
        <v>1</v>
      </c>
      <c r="CR15" s="26">
        <v>1</v>
      </c>
      <c r="CS15" s="26">
        <v>-1</v>
      </c>
      <c r="CT15" s="26">
        <v>0</v>
      </c>
      <c r="CU15" s="26">
        <v>0</v>
      </c>
      <c r="CV15" s="26">
        <v>0</v>
      </c>
      <c r="CW15" s="26">
        <v>1</v>
      </c>
      <c r="CX15" s="26">
        <v>-1</v>
      </c>
      <c r="CY15" s="26">
        <v>1</v>
      </c>
      <c r="CZ15" s="26">
        <v>0</v>
      </c>
    </row>
    <row r="16" spans="1:176" s="26" customFormat="1" x14ac:dyDescent="0.2">
      <c r="A16" s="31">
        <f t="shared" si="23"/>
        <v>290</v>
      </c>
      <c r="B16" s="15" t="s">
        <v>33</v>
      </c>
      <c r="C16" s="192" t="s">
        <v>751</v>
      </c>
      <c r="D16" s="15">
        <v>31</v>
      </c>
      <c r="E16" s="15" t="s">
        <v>458</v>
      </c>
      <c r="F16" s="15">
        <v>78.95</v>
      </c>
      <c r="G16" s="37">
        <f>IF(OR(E16="",F16=""),"",IF(LEFT(E16,1)="M",VLOOKUP(F16,Setup!$J$9:$K$23,2,TRUE),VLOOKUP(F16,Setup!$L$9:$M$23,2,TRUE)))</f>
        <v>82.5</v>
      </c>
      <c r="H16" s="37">
        <f>IF(F16="",0,VLOOKUP(AL16,DATA!$L$2:$N$1910,IF(LEFT(E16,1)="F",3,2)))</f>
        <v>0.68820000000000003</v>
      </c>
      <c r="I16" s="15"/>
      <c r="J16" s="306" t="s">
        <v>768</v>
      </c>
      <c r="K16" s="307">
        <v>270</v>
      </c>
      <c r="L16" s="307">
        <v>290</v>
      </c>
      <c r="M16" s="307">
        <v>300</v>
      </c>
      <c r="N16" s="112"/>
      <c r="O16" s="113">
        <f t="shared" si="24"/>
        <v>300</v>
      </c>
      <c r="P16" s="308" t="s">
        <v>770</v>
      </c>
      <c r="Q16" s="307">
        <v>180</v>
      </c>
      <c r="R16" s="307">
        <v>190</v>
      </c>
      <c r="S16" s="112">
        <v>-200</v>
      </c>
      <c r="T16" s="112"/>
      <c r="U16" s="113">
        <f t="shared" si="25"/>
        <v>190</v>
      </c>
      <c r="V16" s="114">
        <f t="shared" si="26"/>
        <v>490</v>
      </c>
      <c r="W16" s="112">
        <v>-280</v>
      </c>
      <c r="X16" s="307">
        <v>280</v>
      </c>
      <c r="Y16" s="112">
        <v>-290</v>
      </c>
      <c r="Z16" s="112"/>
      <c r="AA16" s="113">
        <f t="shared" si="27"/>
        <v>280</v>
      </c>
      <c r="AB16" s="114">
        <f t="shared" si="28"/>
        <v>770</v>
      </c>
      <c r="AC16" s="115">
        <f t="shared" si="29"/>
        <v>529.91399999999999</v>
      </c>
      <c r="AD16" s="115">
        <f>IF(OR(AB16=0,D16="",D16&lt;40),0,VLOOKUP($D16,DATA!$A$2:$B$53,2,TRUE)*AC16)</f>
        <v>0</v>
      </c>
      <c r="AE16" s="173">
        <f ca="1">IF(E16="","",OFFSET(Setup!$Q$1,MATCH(E16,Setup!O:O,0)-1,0))</f>
        <v>1</v>
      </c>
      <c r="AF16" s="113" t="str">
        <f t="shared" ca="1" si="30"/>
        <v>1-M_O_M_BPU-82.5</v>
      </c>
      <c r="AG16" s="37">
        <f ca="1">IF(OR(AB16=0),0,VLOOKUP(AV16,Setup!$S$6:$T$15,2,TRUE))</f>
        <v>3</v>
      </c>
      <c r="AH16" s="116"/>
      <c r="AI16" s="111" t="s">
        <v>712</v>
      </c>
      <c r="AJ16" s="103">
        <f t="shared" si="31"/>
        <v>1</v>
      </c>
      <c r="AK16" s="37">
        <f t="shared" si="32"/>
        <v>0</v>
      </c>
      <c r="AL16" s="24">
        <f t="shared" si="33"/>
        <v>79</v>
      </c>
      <c r="AM16" s="24">
        <f t="shared" si="34"/>
        <v>770</v>
      </c>
      <c r="AN16" s="24">
        <f t="shared" si="35"/>
        <v>470</v>
      </c>
      <c r="AO16" s="36" t="str">
        <f t="shared" si="36"/>
        <v>M</v>
      </c>
      <c r="AP16" s="36"/>
      <c r="AQ16" s="26">
        <f t="shared" si="37"/>
        <v>1</v>
      </c>
      <c r="AR16" s="190">
        <f t="shared" ca="1" si="38"/>
        <v>510046035</v>
      </c>
      <c r="AS16" s="36">
        <f t="shared" ca="1" si="39"/>
        <v>17</v>
      </c>
      <c r="AT16" s="153">
        <f t="shared" ca="1" si="40"/>
        <v>510</v>
      </c>
      <c r="AU16" s="94">
        <f t="shared" ca="1" si="41"/>
        <v>17</v>
      </c>
      <c r="AV16" s="174">
        <f t="shared" ca="1" si="42"/>
        <v>1</v>
      </c>
      <c r="AW16" s="157">
        <f t="shared" si="43"/>
        <v>78.95</v>
      </c>
      <c r="AX16" s="24">
        <f t="shared" si="22"/>
        <v>35</v>
      </c>
      <c r="AY16" s="19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510046035</v>
      </c>
      <c r="AZ16" s="37"/>
      <c r="BA16" s="37"/>
      <c r="BB16" s="37"/>
      <c r="BC16" s="37"/>
      <c r="BD16" s="37"/>
      <c r="BE16" s="37"/>
      <c r="BF16" s="37"/>
      <c r="BG16" s="37"/>
      <c r="BH16" s="81"/>
      <c r="BI16" s="81"/>
      <c r="BJ16" s="81"/>
      <c r="BK16" s="81"/>
      <c r="BL16" s="81"/>
      <c r="BM16" s="81"/>
      <c r="BN16" s="28"/>
      <c r="CJ16" s="26">
        <v>0</v>
      </c>
      <c r="CK16" s="26">
        <v>1</v>
      </c>
      <c r="CL16" s="26">
        <v>1</v>
      </c>
      <c r="CM16" s="26">
        <v>1</v>
      </c>
      <c r="CN16" s="26">
        <v>0</v>
      </c>
      <c r="CO16" s="26">
        <v>0</v>
      </c>
      <c r="CP16" s="26">
        <v>0</v>
      </c>
      <c r="CQ16" s="26">
        <v>1</v>
      </c>
      <c r="CR16" s="26">
        <v>1</v>
      </c>
      <c r="CS16" s="26">
        <v>-1</v>
      </c>
      <c r="CT16" s="26">
        <v>0</v>
      </c>
      <c r="CU16" s="26">
        <v>0</v>
      </c>
      <c r="CV16" s="26">
        <v>0</v>
      </c>
      <c r="CW16" s="26">
        <v>-1</v>
      </c>
      <c r="CX16" s="26">
        <v>1</v>
      </c>
      <c r="CY16" s="26">
        <v>-1</v>
      </c>
      <c r="CZ16" s="26">
        <v>0</v>
      </c>
    </row>
    <row r="17" spans="1:104" s="26" customFormat="1" x14ac:dyDescent="0.2">
      <c r="A17" s="31">
        <f t="shared" si="23"/>
        <v>300</v>
      </c>
      <c r="B17" s="15" t="s">
        <v>33</v>
      </c>
      <c r="C17" s="192" t="s">
        <v>740</v>
      </c>
      <c r="D17" s="15">
        <v>32</v>
      </c>
      <c r="E17" s="15" t="s">
        <v>458</v>
      </c>
      <c r="F17" s="15">
        <v>88.15</v>
      </c>
      <c r="G17" s="37">
        <f>IF(OR(E17="",F17=""),"",IF(LEFT(E17,1)="M",VLOOKUP(F17,Setup!$J$9:$K$23,2,TRUE),VLOOKUP(F17,Setup!$L$9:$M$23,2,TRUE)))</f>
        <v>90</v>
      </c>
      <c r="H17" s="37">
        <f>IF(F17="",0,VLOOKUP(AL17,DATA!$L$2:$N$1910,IF(LEFT(E17,1)="F",3,2)))</f>
        <v>0.64510000000000001</v>
      </c>
      <c r="I17" s="15"/>
      <c r="J17" s="306" t="s">
        <v>765</v>
      </c>
      <c r="K17" s="307">
        <v>350</v>
      </c>
      <c r="L17" s="112">
        <v>-375</v>
      </c>
      <c r="M17" s="112">
        <v>-375</v>
      </c>
      <c r="N17" s="112"/>
      <c r="O17" s="113">
        <f t="shared" si="24"/>
        <v>350</v>
      </c>
      <c r="P17" s="308" t="s">
        <v>771</v>
      </c>
      <c r="Q17" s="112">
        <v>-200</v>
      </c>
      <c r="R17" s="307">
        <v>200</v>
      </c>
      <c r="S17" s="112"/>
      <c r="T17" s="112"/>
      <c r="U17" s="113">
        <f t="shared" si="25"/>
        <v>200</v>
      </c>
      <c r="V17" s="114">
        <f t="shared" si="26"/>
        <v>550</v>
      </c>
      <c r="W17" s="307">
        <v>270</v>
      </c>
      <c r="X17" s="307">
        <v>295</v>
      </c>
      <c r="Y17" s="112">
        <v>-300</v>
      </c>
      <c r="Z17" s="112"/>
      <c r="AA17" s="113">
        <f t="shared" si="27"/>
        <v>295</v>
      </c>
      <c r="AB17" s="114">
        <f t="shared" si="28"/>
        <v>845</v>
      </c>
      <c r="AC17" s="115">
        <f t="shared" si="29"/>
        <v>545.10950000000003</v>
      </c>
      <c r="AD17" s="115">
        <f>IF(OR(AB17=0,D17="",D17&lt;40),0,VLOOKUP($D17,DATA!$A$2:$B$53,2,TRUE)*AC17)</f>
        <v>0</v>
      </c>
      <c r="AE17" s="173">
        <f ca="1">IF(E17="","",OFFSET(Setup!$Q$1,MATCH(E17,Setup!O:O,0)-1,0))</f>
        <v>1</v>
      </c>
      <c r="AF17" s="113" t="str">
        <f t="shared" ca="1" si="30"/>
        <v>1-M_O_M_BPU-90</v>
      </c>
      <c r="AG17" s="37">
        <f ca="1">IF(OR(AB17=0),0,VLOOKUP(AV17,Setup!$S$6:$T$15,2,TRUE))</f>
        <v>3</v>
      </c>
      <c r="AH17" s="116"/>
      <c r="AI17" s="111" t="s">
        <v>712</v>
      </c>
      <c r="AJ17" s="103">
        <f t="shared" si="31"/>
        <v>1</v>
      </c>
      <c r="AK17" s="37">
        <f t="shared" si="32"/>
        <v>0</v>
      </c>
      <c r="AL17" s="24">
        <f t="shared" si="33"/>
        <v>88.2</v>
      </c>
      <c r="AM17" s="24">
        <f t="shared" si="34"/>
        <v>845</v>
      </c>
      <c r="AN17" s="24">
        <f t="shared" si="35"/>
        <v>495</v>
      </c>
      <c r="AO17" s="36" t="str">
        <f t="shared" si="36"/>
        <v>M</v>
      </c>
      <c r="AP17" s="36"/>
      <c r="AQ17" s="26">
        <f t="shared" si="37"/>
        <v>1</v>
      </c>
      <c r="AR17" s="190">
        <f t="shared" ca="1" si="38"/>
        <v>509049021</v>
      </c>
      <c r="AS17" s="36">
        <f t="shared" ca="1" si="39"/>
        <v>19</v>
      </c>
      <c r="AT17" s="153">
        <f t="shared" ca="1" si="40"/>
        <v>509</v>
      </c>
      <c r="AU17" s="94">
        <f t="shared" ca="1" si="41"/>
        <v>19</v>
      </c>
      <c r="AV17" s="174">
        <f t="shared" ca="1" si="42"/>
        <v>1</v>
      </c>
      <c r="AW17" s="157">
        <f t="shared" si="43"/>
        <v>88.15</v>
      </c>
      <c r="AX17" s="24">
        <f t="shared" si="22"/>
        <v>21</v>
      </c>
      <c r="AY17" s="19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509049021</v>
      </c>
      <c r="AZ17" s="37"/>
      <c r="BA17" s="37"/>
      <c r="BB17" s="37"/>
      <c r="BC17" s="37"/>
      <c r="BD17" s="37"/>
      <c r="BE17" s="37"/>
      <c r="BF17" s="37"/>
      <c r="BG17" s="37"/>
      <c r="BH17" s="81"/>
      <c r="BI17" s="81"/>
      <c r="BJ17" s="81"/>
      <c r="BK17" s="81"/>
      <c r="BL17" s="81"/>
      <c r="BM17" s="81"/>
      <c r="BN17" s="28"/>
      <c r="CJ17" s="26">
        <v>0</v>
      </c>
      <c r="CK17" s="26">
        <v>1</v>
      </c>
      <c r="CL17" s="26">
        <v>-1</v>
      </c>
      <c r="CM17" s="26">
        <v>-1</v>
      </c>
      <c r="CN17" s="26">
        <v>0</v>
      </c>
      <c r="CO17" s="26">
        <v>0</v>
      </c>
      <c r="CP17" s="26">
        <v>0</v>
      </c>
      <c r="CQ17" s="26">
        <v>-1</v>
      </c>
      <c r="CR17" s="26">
        <v>1</v>
      </c>
      <c r="CS17" s="26">
        <v>0</v>
      </c>
      <c r="CT17" s="26">
        <v>0</v>
      </c>
      <c r="CU17" s="26">
        <v>0</v>
      </c>
      <c r="CV17" s="26">
        <v>0</v>
      </c>
      <c r="CW17" s="26">
        <v>1</v>
      </c>
      <c r="CX17" s="26">
        <v>1</v>
      </c>
      <c r="CY17" s="26">
        <v>-1</v>
      </c>
      <c r="CZ17" s="26">
        <v>0</v>
      </c>
    </row>
    <row r="18" spans="1:104" s="26" customFormat="1" x14ac:dyDescent="0.2">
      <c r="A18" s="31">
        <f t="shared" si="23"/>
        <v>300</v>
      </c>
      <c r="B18" s="15" t="s">
        <v>33</v>
      </c>
      <c r="C18" s="192" t="s">
        <v>730</v>
      </c>
      <c r="D18" s="15">
        <v>27</v>
      </c>
      <c r="E18" s="15" t="s">
        <v>456</v>
      </c>
      <c r="F18" s="15">
        <v>80.45</v>
      </c>
      <c r="G18" s="37">
        <f>IF(OR(E18="",F18=""),"",IF(LEFT(E18,1)="M",VLOOKUP(F18,Setup!$J$9:$K$23,2,TRUE),VLOOKUP(F18,Setup!$L$9:$M$23,2,TRUE)))</f>
        <v>82.5</v>
      </c>
      <c r="H18" s="37">
        <f>IF(F18="",0,VLOOKUP(AL18,DATA!$L$2:$N$1910,IF(LEFT(E18,1)="F",3,2)))</f>
        <v>0.68</v>
      </c>
      <c r="I18" s="15"/>
      <c r="J18" s="306" t="s">
        <v>764</v>
      </c>
      <c r="K18" s="307">
        <v>255</v>
      </c>
      <c r="L18" s="307">
        <v>270</v>
      </c>
      <c r="M18" s="307">
        <v>280</v>
      </c>
      <c r="N18" s="112"/>
      <c r="O18" s="113">
        <f t="shared" si="24"/>
        <v>280</v>
      </c>
      <c r="P18" s="308" t="s">
        <v>770</v>
      </c>
      <c r="Q18" s="307">
        <v>155</v>
      </c>
      <c r="R18" s="112">
        <v>-162.5</v>
      </c>
      <c r="S18" s="112">
        <v>-162.5</v>
      </c>
      <c r="T18" s="112"/>
      <c r="U18" s="113">
        <f t="shared" si="25"/>
        <v>155</v>
      </c>
      <c r="V18" s="114">
        <f t="shared" si="26"/>
        <v>435</v>
      </c>
      <c r="W18" s="307">
        <v>275</v>
      </c>
      <c r="X18" s="112">
        <v>-300</v>
      </c>
      <c r="Y18" s="112">
        <v>-300</v>
      </c>
      <c r="Z18" s="112"/>
      <c r="AA18" s="113">
        <f t="shared" si="27"/>
        <v>275</v>
      </c>
      <c r="AB18" s="114">
        <f t="shared" si="28"/>
        <v>710</v>
      </c>
      <c r="AC18" s="115">
        <f t="shared" si="29"/>
        <v>482.8</v>
      </c>
      <c r="AD18" s="115">
        <f>IF(OR(AB18=0,D18="",D18&lt;40),0,VLOOKUP($D18,DATA!$A$2:$B$53,2,TRUE)*AC18)</f>
        <v>0</v>
      </c>
      <c r="AE18" s="173">
        <f ca="1">IF(E18="","",OFFSET(Setup!$Q$1,MATCH(E18,Setup!O:O,0)-1,0))</f>
        <v>1</v>
      </c>
      <c r="AF18" s="113" t="str">
        <f t="shared" ca="1" si="30"/>
        <v>1-M_O_C_BPU-82.5</v>
      </c>
      <c r="AG18" s="37">
        <f ca="1">IF(OR(AB18=0),0,VLOOKUP(AV18,Setup!$S$6:$T$15,2,TRUE))</f>
        <v>3</v>
      </c>
      <c r="AH18" s="116"/>
      <c r="AI18" s="111" t="s">
        <v>712</v>
      </c>
      <c r="AJ18" s="103">
        <f t="shared" si="31"/>
        <v>1</v>
      </c>
      <c r="AK18" s="37">
        <f t="shared" si="32"/>
        <v>0</v>
      </c>
      <c r="AL18" s="24">
        <f t="shared" si="33"/>
        <v>80.5</v>
      </c>
      <c r="AM18" s="24">
        <f t="shared" si="34"/>
        <v>710</v>
      </c>
      <c r="AN18" s="24">
        <f t="shared" si="35"/>
        <v>430</v>
      </c>
      <c r="AO18" s="36" t="str">
        <f t="shared" si="36"/>
        <v>M</v>
      </c>
      <c r="AP18" s="36"/>
      <c r="AQ18" s="26">
        <f t="shared" si="37"/>
        <v>1</v>
      </c>
      <c r="AR18" s="190">
        <f t="shared" ca="1" si="38"/>
        <v>310042031</v>
      </c>
      <c r="AS18" s="36">
        <f t="shared" ca="1" si="39"/>
        <v>22</v>
      </c>
      <c r="AT18" s="153">
        <f t="shared" ca="1" si="40"/>
        <v>310</v>
      </c>
      <c r="AU18" s="94">
        <f t="shared" ca="1" si="41"/>
        <v>22</v>
      </c>
      <c r="AV18" s="174">
        <f t="shared" ca="1" si="42"/>
        <v>1</v>
      </c>
      <c r="AW18" s="157">
        <f t="shared" si="43"/>
        <v>80.45</v>
      </c>
      <c r="AX18" s="24">
        <f t="shared" si="22"/>
        <v>31</v>
      </c>
      <c r="AY18" s="19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310042031</v>
      </c>
      <c r="AZ18" s="37"/>
      <c r="BA18" s="37"/>
      <c r="BB18" s="37"/>
      <c r="BC18" s="37"/>
      <c r="BD18" s="37"/>
      <c r="BE18" s="37"/>
      <c r="BF18" s="37"/>
      <c r="BG18" s="37"/>
      <c r="BH18" s="81"/>
      <c r="BI18" s="81"/>
      <c r="BJ18" s="81"/>
      <c r="BK18" s="81"/>
      <c r="BL18" s="81"/>
      <c r="BM18" s="81"/>
      <c r="BN18" s="28"/>
      <c r="CJ18" s="26">
        <v>0</v>
      </c>
      <c r="CK18" s="26">
        <v>1</v>
      </c>
      <c r="CL18" s="26">
        <v>1</v>
      </c>
      <c r="CM18" s="26">
        <v>1</v>
      </c>
      <c r="CN18" s="26">
        <v>0</v>
      </c>
      <c r="CO18" s="26">
        <v>0</v>
      </c>
      <c r="CP18" s="26">
        <v>0</v>
      </c>
      <c r="CQ18" s="26">
        <v>1</v>
      </c>
      <c r="CR18" s="26">
        <v>-1</v>
      </c>
      <c r="CS18" s="26">
        <v>-1</v>
      </c>
      <c r="CT18" s="26">
        <v>0</v>
      </c>
      <c r="CU18" s="26">
        <v>0</v>
      </c>
      <c r="CV18" s="26">
        <v>0</v>
      </c>
      <c r="CW18" s="26">
        <v>1</v>
      </c>
      <c r="CX18" s="26">
        <v>-1</v>
      </c>
      <c r="CY18" s="26">
        <v>-1</v>
      </c>
      <c r="CZ18" s="26">
        <v>0</v>
      </c>
    </row>
    <row r="19" spans="1:104" s="26" customFormat="1" x14ac:dyDescent="0.2">
      <c r="A19" s="31">
        <f t="shared" si="23"/>
        <v>302.5</v>
      </c>
      <c r="B19" s="15" t="s">
        <v>33</v>
      </c>
      <c r="C19" s="192" t="s">
        <v>744</v>
      </c>
      <c r="D19" s="15">
        <v>36</v>
      </c>
      <c r="E19" s="15" t="s">
        <v>456</v>
      </c>
      <c r="F19" s="15">
        <v>82.05</v>
      </c>
      <c r="G19" s="37">
        <f>IF(OR(E19="",F19=""),"",IF(LEFT(E19,1)="M",VLOOKUP(F19,Setup!$J$9:$K$23,2,TRUE),VLOOKUP(F19,Setup!$L$9:$M$23,2,TRUE)))</f>
        <v>82.5</v>
      </c>
      <c r="H19" s="37">
        <f>IF(F19="",0,VLOOKUP(AL19,DATA!$L$2:$N$1910,IF(LEFT(E19,1)="F",3,2)))</f>
        <v>0.67190000000000005</v>
      </c>
      <c r="I19" s="15"/>
      <c r="J19" s="306" t="s">
        <v>765</v>
      </c>
      <c r="K19" s="307">
        <v>240</v>
      </c>
      <c r="L19" s="307">
        <v>255</v>
      </c>
      <c r="M19" s="112">
        <v>-270</v>
      </c>
      <c r="N19" s="112"/>
      <c r="O19" s="113">
        <f t="shared" si="24"/>
        <v>255</v>
      </c>
      <c r="P19" s="308" t="s">
        <v>771</v>
      </c>
      <c r="Q19" s="307">
        <v>155</v>
      </c>
      <c r="R19" s="307">
        <v>162.5</v>
      </c>
      <c r="S19" s="112">
        <v>-165</v>
      </c>
      <c r="T19" s="112"/>
      <c r="U19" s="113">
        <f t="shared" si="25"/>
        <v>162.5</v>
      </c>
      <c r="V19" s="114">
        <f t="shared" si="26"/>
        <v>417.5</v>
      </c>
      <c r="W19" s="307">
        <v>265</v>
      </c>
      <c r="X19" s="307">
        <v>282.5</v>
      </c>
      <c r="Y19" s="112">
        <v>-302.5</v>
      </c>
      <c r="Z19" s="112"/>
      <c r="AA19" s="113">
        <f t="shared" si="27"/>
        <v>282.5</v>
      </c>
      <c r="AB19" s="114">
        <f t="shared" si="28"/>
        <v>700</v>
      </c>
      <c r="AC19" s="115">
        <f t="shared" si="29"/>
        <v>470.33000000000004</v>
      </c>
      <c r="AD19" s="115">
        <f>IF(OR(AB19=0,D19="",D19&lt;40),0,VLOOKUP($D19,DATA!$A$2:$B$53,2,TRUE)*AC19)</f>
        <v>0</v>
      </c>
      <c r="AE19" s="173">
        <f ca="1">IF(E19="","",OFFSET(Setup!$Q$1,MATCH(E19,Setup!O:O,0)-1,0))</f>
        <v>1</v>
      </c>
      <c r="AF19" s="113" t="str">
        <f t="shared" ca="1" si="30"/>
        <v>2-M_O_C_BPU-82.5</v>
      </c>
      <c r="AG19" s="37">
        <f ca="1">IF(OR(AB19=0),0,VLOOKUP(AV19,Setup!$S$6:$T$15,2,TRUE))</f>
        <v>3</v>
      </c>
      <c r="AH19" s="116"/>
      <c r="AI19" s="111" t="s">
        <v>712</v>
      </c>
      <c r="AJ19" s="103">
        <f t="shared" si="31"/>
        <v>1</v>
      </c>
      <c r="AK19" s="37">
        <f t="shared" si="32"/>
        <v>0</v>
      </c>
      <c r="AL19" s="24">
        <f t="shared" si="33"/>
        <v>82.1</v>
      </c>
      <c r="AM19" s="24">
        <f t="shared" si="34"/>
        <v>700</v>
      </c>
      <c r="AN19" s="24">
        <f t="shared" si="35"/>
        <v>445</v>
      </c>
      <c r="AO19" s="36" t="str">
        <f t="shared" si="36"/>
        <v>M</v>
      </c>
      <c r="AP19" s="36"/>
      <c r="AQ19" s="26">
        <f t="shared" si="37"/>
        <v>1</v>
      </c>
      <c r="AR19" s="190">
        <f t="shared" ca="1" si="38"/>
        <v>310041028</v>
      </c>
      <c r="AS19" s="36">
        <f t="shared" ca="1" si="39"/>
        <v>23</v>
      </c>
      <c r="AT19" s="153">
        <f t="shared" ca="1" si="40"/>
        <v>310</v>
      </c>
      <c r="AU19" s="94">
        <f t="shared" ca="1" si="41"/>
        <v>22</v>
      </c>
      <c r="AV19" s="174">
        <f t="shared" ca="1" si="42"/>
        <v>2</v>
      </c>
      <c r="AW19" s="157">
        <f t="shared" si="43"/>
        <v>82.05</v>
      </c>
      <c r="AX19" s="24">
        <f t="shared" si="22"/>
        <v>28</v>
      </c>
      <c r="AY19" s="19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310041028</v>
      </c>
      <c r="AZ19" s="37"/>
      <c r="BA19" s="37"/>
      <c r="BB19" s="37"/>
      <c r="BC19" s="37"/>
      <c r="BD19" s="37"/>
      <c r="BE19" s="37"/>
      <c r="BF19" s="37"/>
      <c r="BG19" s="37"/>
      <c r="BH19" s="81"/>
      <c r="BI19" s="81"/>
      <c r="BJ19" s="81"/>
      <c r="BK19" s="81"/>
      <c r="BL19" s="81"/>
      <c r="BM19" s="81"/>
      <c r="BN19" s="28"/>
      <c r="CJ19" s="26">
        <v>0</v>
      </c>
      <c r="CK19" s="26">
        <v>1</v>
      </c>
      <c r="CL19" s="26">
        <v>1</v>
      </c>
      <c r="CM19" s="26">
        <v>-1</v>
      </c>
      <c r="CN19" s="26">
        <v>0</v>
      </c>
      <c r="CO19" s="26">
        <v>0</v>
      </c>
      <c r="CP19" s="26">
        <v>0</v>
      </c>
      <c r="CQ19" s="26">
        <v>1</v>
      </c>
      <c r="CR19" s="26">
        <v>1</v>
      </c>
      <c r="CS19" s="26">
        <v>-1</v>
      </c>
      <c r="CT19" s="26">
        <v>0</v>
      </c>
      <c r="CU19" s="26">
        <v>0</v>
      </c>
      <c r="CV19" s="26">
        <v>0</v>
      </c>
      <c r="CW19" s="26">
        <v>1</v>
      </c>
      <c r="CX19" s="26">
        <v>1</v>
      </c>
      <c r="CY19" s="26">
        <v>-1</v>
      </c>
      <c r="CZ19" s="26">
        <v>0</v>
      </c>
    </row>
    <row r="20" spans="1:104" s="26" customFormat="1" x14ac:dyDescent="0.2">
      <c r="A20" s="31" t="str">
        <f t="shared" si="23"/>
        <v/>
      </c>
      <c r="B20" s="15" t="s">
        <v>33</v>
      </c>
      <c r="C20" s="192" t="s">
        <v>733</v>
      </c>
      <c r="D20" s="15">
        <v>38</v>
      </c>
      <c r="E20" s="15" t="s">
        <v>454</v>
      </c>
      <c r="F20" s="15">
        <v>82.25</v>
      </c>
      <c r="G20" s="37">
        <f>IF(OR(E20="",F20=""),"",IF(LEFT(E20,1)="M",VLOOKUP(F20,Setup!$J$9:$K$23,2,TRUE),VLOOKUP(F20,Setup!$L$9:$M$23,2,TRUE)))</f>
        <v>82.5</v>
      </c>
      <c r="H20" s="37">
        <f>IF(F20="",0,VLOOKUP(AL20,DATA!$L$2:$N$1910,IF(LEFT(E20,1)="F",3,2)))</f>
        <v>0.67090000000000005</v>
      </c>
      <c r="I20" s="15"/>
      <c r="J20" s="306" t="s">
        <v>766</v>
      </c>
      <c r="K20" s="307">
        <v>220</v>
      </c>
      <c r="L20" s="307">
        <v>237.5</v>
      </c>
      <c r="M20" s="112"/>
      <c r="N20" s="112"/>
      <c r="O20" s="113">
        <f t="shared" si="24"/>
        <v>237.5</v>
      </c>
      <c r="P20" s="308" t="s">
        <v>771</v>
      </c>
      <c r="Q20" s="307">
        <v>120</v>
      </c>
      <c r="R20" s="307">
        <v>140</v>
      </c>
      <c r="S20" s="112"/>
      <c r="T20" s="112"/>
      <c r="U20" s="113">
        <f t="shared" si="25"/>
        <v>140</v>
      </c>
      <c r="V20" s="114">
        <f t="shared" si="26"/>
        <v>377.5</v>
      </c>
      <c r="W20" s="307">
        <v>265</v>
      </c>
      <c r="X20" s="307">
        <v>315</v>
      </c>
      <c r="Y20" s="112"/>
      <c r="Z20" s="112"/>
      <c r="AA20" s="113">
        <f t="shared" si="27"/>
        <v>315</v>
      </c>
      <c r="AB20" s="114">
        <f t="shared" si="28"/>
        <v>692.5</v>
      </c>
      <c r="AC20" s="115">
        <f t="shared" si="29"/>
        <v>464.59825000000006</v>
      </c>
      <c r="AD20" s="115">
        <f>IF(OR(AB20=0,D20="",D20&lt;40),0,VLOOKUP($D20,DATA!$A$2:$B$53,2,TRUE)*AC20)</f>
        <v>0</v>
      </c>
      <c r="AE20" s="173">
        <f ca="1">IF(E20="","",OFFSET(Setup!$Q$1,MATCH(E20,Setup!O:O,0)-1,0))</f>
        <v>1</v>
      </c>
      <c r="AF20" s="113" t="str">
        <f t="shared" ca="1" si="30"/>
        <v>1-M_O_R_BPU-82.5</v>
      </c>
      <c r="AG20" s="37">
        <f ca="1">IF(OR(AB20=0),0,VLOOKUP(AV20,Setup!$S$6:$T$15,2,TRUE))</f>
        <v>3</v>
      </c>
      <c r="AH20" s="116"/>
      <c r="AI20" s="111" t="s">
        <v>712</v>
      </c>
      <c r="AJ20" s="103">
        <f t="shared" si="31"/>
        <v>1</v>
      </c>
      <c r="AK20" s="37">
        <f t="shared" si="32"/>
        <v>0</v>
      </c>
      <c r="AL20" s="24">
        <f t="shared" si="33"/>
        <v>82.3</v>
      </c>
      <c r="AM20" s="24">
        <f t="shared" si="34"/>
        <v>692.5</v>
      </c>
      <c r="AN20" s="24">
        <f t="shared" si="35"/>
        <v>455</v>
      </c>
      <c r="AO20" s="36" t="str">
        <f t="shared" si="36"/>
        <v>M</v>
      </c>
      <c r="AP20" s="36"/>
      <c r="AQ20" s="26">
        <f t="shared" si="37"/>
        <v>1</v>
      </c>
      <c r="AR20" s="190">
        <f t="shared" ca="1" si="38"/>
        <v>110039027</v>
      </c>
      <c r="AS20" s="36">
        <f t="shared" ca="1" si="39"/>
        <v>35</v>
      </c>
      <c r="AT20" s="153">
        <f t="shared" ca="1" si="40"/>
        <v>110</v>
      </c>
      <c r="AU20" s="94">
        <f t="shared" ca="1" si="41"/>
        <v>35</v>
      </c>
      <c r="AV20" s="174">
        <f t="shared" ca="1" si="42"/>
        <v>1</v>
      </c>
      <c r="AW20" s="157">
        <f t="shared" si="43"/>
        <v>82.25</v>
      </c>
      <c r="AX20" s="24">
        <f t="shared" si="22"/>
        <v>27</v>
      </c>
      <c r="AY20" s="19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110039027</v>
      </c>
      <c r="AZ20" s="37"/>
      <c r="BA20" s="37"/>
      <c r="BB20" s="37"/>
      <c r="BC20" s="37"/>
      <c r="BD20" s="37"/>
      <c r="BE20" s="37"/>
      <c r="BF20" s="37"/>
      <c r="BG20" s="37"/>
      <c r="BH20" s="81"/>
      <c r="BI20" s="81"/>
      <c r="BJ20" s="81"/>
      <c r="BK20" s="81"/>
      <c r="BL20" s="81"/>
      <c r="BM20" s="81"/>
      <c r="BN20" s="28"/>
      <c r="CJ20" s="26">
        <v>0</v>
      </c>
      <c r="CK20" s="26">
        <v>1</v>
      </c>
      <c r="CL20" s="26">
        <v>1</v>
      </c>
      <c r="CM20" s="26">
        <v>0</v>
      </c>
      <c r="CN20" s="26">
        <v>0</v>
      </c>
      <c r="CO20" s="26">
        <v>0</v>
      </c>
      <c r="CP20" s="26">
        <v>0</v>
      </c>
      <c r="CQ20" s="26">
        <v>1</v>
      </c>
      <c r="CR20" s="26">
        <v>1</v>
      </c>
      <c r="CS20" s="26">
        <v>0</v>
      </c>
      <c r="CT20" s="26">
        <v>0</v>
      </c>
      <c r="CU20" s="26">
        <v>0</v>
      </c>
      <c r="CV20" s="26">
        <v>0</v>
      </c>
      <c r="CW20" s="26">
        <v>1</v>
      </c>
      <c r="CX20" s="26">
        <v>1</v>
      </c>
      <c r="CY20" s="26">
        <v>0</v>
      </c>
      <c r="CZ20" s="26">
        <v>0</v>
      </c>
    </row>
    <row r="21" spans="1:104" s="26" customFormat="1" x14ac:dyDescent="0.2">
      <c r="A21" s="31" t="str">
        <f t="shared" si="23"/>
        <v/>
      </c>
      <c r="B21" s="15" t="s">
        <v>33</v>
      </c>
      <c r="C21" s="192" t="s">
        <v>731</v>
      </c>
      <c r="D21" s="15">
        <v>28</v>
      </c>
      <c r="E21" s="15" t="s">
        <v>456</v>
      </c>
      <c r="F21" s="15">
        <v>80.900000000000006</v>
      </c>
      <c r="G21" s="37">
        <f>IF(OR(E21="",F21=""),"",IF(LEFT(E21,1)="M",VLOOKUP(F21,Setup!$J$9:$K$23,2,TRUE),VLOOKUP(F21,Setup!$L$9:$M$23,2,TRUE)))</f>
        <v>82.5</v>
      </c>
      <c r="H21" s="37">
        <f>IF(F21="",0,VLOOKUP(AL21,DATA!$L$2:$N$1910,IF(LEFT(E21,1)="F",3,2)))</f>
        <v>0.67789999999999995</v>
      </c>
      <c r="I21" s="15"/>
      <c r="J21" s="306" t="s">
        <v>764</v>
      </c>
      <c r="K21" s="307">
        <v>240</v>
      </c>
      <c r="L21" s="112">
        <v>-257.5</v>
      </c>
      <c r="M21" s="307">
        <v>257.5</v>
      </c>
      <c r="N21" s="112"/>
      <c r="O21" s="113">
        <f t="shared" si="24"/>
        <v>257.5</v>
      </c>
      <c r="P21" s="308" t="s">
        <v>773</v>
      </c>
      <c r="Q21" s="307">
        <v>155</v>
      </c>
      <c r="R21" s="307">
        <v>165</v>
      </c>
      <c r="S21" s="112">
        <v>-170</v>
      </c>
      <c r="T21" s="112"/>
      <c r="U21" s="113">
        <f t="shared" si="25"/>
        <v>165</v>
      </c>
      <c r="V21" s="114">
        <f t="shared" si="26"/>
        <v>422.5</v>
      </c>
      <c r="W21" s="307">
        <v>255</v>
      </c>
      <c r="X21" s="307">
        <v>272.5</v>
      </c>
      <c r="Y21" s="112"/>
      <c r="Z21" s="112"/>
      <c r="AA21" s="113">
        <f t="shared" si="27"/>
        <v>272.5</v>
      </c>
      <c r="AB21" s="114">
        <f t="shared" si="28"/>
        <v>695</v>
      </c>
      <c r="AC21" s="115">
        <f t="shared" si="29"/>
        <v>471.14049999999997</v>
      </c>
      <c r="AD21" s="115">
        <f>IF(OR(AB21=0,D21="",D21&lt;40),0,VLOOKUP($D21,DATA!$A$2:$B$53,2,TRUE)*AC21)</f>
        <v>0</v>
      </c>
      <c r="AE21" s="173">
        <f ca="1">IF(E21="","",OFFSET(Setup!$Q$1,MATCH(E21,Setup!O:O,0)-1,0))</f>
        <v>1</v>
      </c>
      <c r="AF21" s="113" t="str">
        <f t="shared" ca="1" si="30"/>
        <v>3-M_O_C_BPU-82.5</v>
      </c>
      <c r="AG21" s="37">
        <f ca="1">IF(OR(AB21=0),0,VLOOKUP(AV21,Setup!$S$6:$T$15,2,TRUE))</f>
        <v>3</v>
      </c>
      <c r="AH21" s="116"/>
      <c r="AI21" s="111" t="s">
        <v>712</v>
      </c>
      <c r="AJ21" s="103">
        <f t="shared" si="31"/>
        <v>1</v>
      </c>
      <c r="AK21" s="37">
        <f t="shared" si="32"/>
        <v>0</v>
      </c>
      <c r="AL21" s="24">
        <f t="shared" si="33"/>
        <v>80.900000000000006</v>
      </c>
      <c r="AM21" s="24">
        <f t="shared" si="34"/>
        <v>695</v>
      </c>
      <c r="AN21" s="24">
        <f t="shared" si="35"/>
        <v>437.5</v>
      </c>
      <c r="AO21" s="36" t="str">
        <f t="shared" si="36"/>
        <v>M</v>
      </c>
      <c r="AP21" s="36"/>
      <c r="AQ21" s="26">
        <f t="shared" si="37"/>
        <v>1</v>
      </c>
      <c r="AR21" s="190">
        <f t="shared" ca="1" si="38"/>
        <v>310040030</v>
      </c>
      <c r="AS21" s="36">
        <f t="shared" ca="1" si="39"/>
        <v>24</v>
      </c>
      <c r="AT21" s="153">
        <f t="shared" ca="1" si="40"/>
        <v>310</v>
      </c>
      <c r="AU21" s="94">
        <f t="shared" ca="1" si="41"/>
        <v>22</v>
      </c>
      <c r="AV21" s="174">
        <f t="shared" ca="1" si="42"/>
        <v>3</v>
      </c>
      <c r="AW21" s="157">
        <f t="shared" si="43"/>
        <v>80.900000000000006</v>
      </c>
      <c r="AX21" s="24">
        <f t="shared" si="22"/>
        <v>30</v>
      </c>
      <c r="AY21" s="19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310040030</v>
      </c>
      <c r="AZ21" s="37"/>
      <c r="BA21" s="37"/>
      <c r="BB21" s="37"/>
      <c r="BC21" s="37"/>
      <c r="BD21" s="37"/>
      <c r="BE21" s="37"/>
      <c r="BF21" s="37"/>
      <c r="BG21" s="37"/>
      <c r="BH21" s="81"/>
      <c r="BI21" s="81"/>
      <c r="BJ21" s="81"/>
      <c r="BK21" s="81"/>
      <c r="BL21" s="81"/>
      <c r="BM21" s="81"/>
      <c r="BN21" s="28"/>
      <c r="CJ21" s="26">
        <v>0</v>
      </c>
      <c r="CK21" s="26">
        <v>1</v>
      </c>
      <c r="CL21" s="26">
        <v>-1</v>
      </c>
      <c r="CM21" s="26">
        <v>1</v>
      </c>
      <c r="CN21" s="26">
        <v>0</v>
      </c>
      <c r="CO21" s="26">
        <v>0</v>
      </c>
      <c r="CP21" s="26">
        <v>0</v>
      </c>
      <c r="CQ21" s="26">
        <v>1</v>
      </c>
      <c r="CR21" s="26">
        <v>1</v>
      </c>
      <c r="CS21" s="26">
        <v>-1</v>
      </c>
      <c r="CT21" s="26">
        <v>0</v>
      </c>
      <c r="CU21" s="26">
        <v>0</v>
      </c>
      <c r="CV21" s="26">
        <v>0</v>
      </c>
      <c r="CW21" s="26">
        <v>1</v>
      </c>
      <c r="CX21" s="26">
        <v>1</v>
      </c>
      <c r="CY21" s="26">
        <v>0</v>
      </c>
      <c r="CZ21" s="26">
        <v>0</v>
      </c>
    </row>
    <row r="22" spans="1:104" s="26" customFormat="1" x14ac:dyDescent="0.2">
      <c r="A22" s="31" t="str">
        <f t="shared" si="23"/>
        <v/>
      </c>
      <c r="B22" s="15" t="s">
        <v>33</v>
      </c>
      <c r="C22" s="192" t="s">
        <v>734</v>
      </c>
      <c r="D22" s="15">
        <v>36</v>
      </c>
      <c r="E22" s="15" t="s">
        <v>460</v>
      </c>
      <c r="F22" s="15">
        <v>88.05</v>
      </c>
      <c r="G22" s="37">
        <f>IF(OR(E22="",F22=""),"",IF(LEFT(E22,1)="M",VLOOKUP(F22,Setup!$J$9:$K$23,2,TRUE),VLOOKUP(F22,Setup!$L$9:$M$23,2,TRUE)))</f>
        <v>90</v>
      </c>
      <c r="H22" s="37">
        <f>IF(F22="",0,VLOOKUP(AL22,DATA!$L$2:$N$1910,IF(LEFT(E22,1)="F",3,2)))</f>
        <v>0.64549999999999996</v>
      </c>
      <c r="I22" s="15"/>
      <c r="J22" s="306" t="s">
        <v>764</v>
      </c>
      <c r="K22" s="307">
        <v>250</v>
      </c>
      <c r="L22" s="307">
        <v>265</v>
      </c>
      <c r="M22" s="307">
        <v>280</v>
      </c>
      <c r="N22" s="112"/>
      <c r="O22" s="113">
        <f t="shared" si="24"/>
        <v>280</v>
      </c>
      <c r="P22" s="308" t="s">
        <v>770</v>
      </c>
      <c r="Q22" s="307">
        <v>170</v>
      </c>
      <c r="R22" s="307">
        <v>180</v>
      </c>
      <c r="S22" s="307">
        <v>190</v>
      </c>
      <c r="T22" s="112"/>
      <c r="U22" s="113">
        <f t="shared" si="25"/>
        <v>190</v>
      </c>
      <c r="V22" s="114">
        <f t="shared" si="26"/>
        <v>470</v>
      </c>
      <c r="W22" s="307">
        <v>270</v>
      </c>
      <c r="X22" s="112">
        <v>-280</v>
      </c>
      <c r="Y22" s="112"/>
      <c r="Z22" s="112"/>
      <c r="AA22" s="113">
        <f t="shared" si="27"/>
        <v>270</v>
      </c>
      <c r="AB22" s="114">
        <f t="shared" si="28"/>
        <v>740</v>
      </c>
      <c r="AC22" s="115">
        <f t="shared" si="29"/>
        <v>477.66999999999996</v>
      </c>
      <c r="AD22" s="115">
        <f>IF(OR(AB22=0,D22="",D22&lt;40),0,VLOOKUP($D22,DATA!$A$2:$B$53,2,TRUE)*AC22)</f>
        <v>0</v>
      </c>
      <c r="AE22" s="173">
        <f ca="1">IF(E22="","",OFFSET(Setup!$Q$1,MATCH(E22,Setup!O:O,0)-1,0))</f>
        <v>1</v>
      </c>
      <c r="AF22" s="113" t="str">
        <f t="shared" ca="1" si="30"/>
        <v>1-M_O_S_BPU-90</v>
      </c>
      <c r="AG22" s="37">
        <f ca="1">IF(OR(AB22=0),0,VLOOKUP(AV22,Setup!$S$6:$T$15,2,TRUE))</f>
        <v>3</v>
      </c>
      <c r="AH22" s="116"/>
      <c r="AI22" s="111" t="s">
        <v>712</v>
      </c>
      <c r="AJ22" s="103">
        <f t="shared" si="31"/>
        <v>1</v>
      </c>
      <c r="AK22" s="37">
        <f t="shared" si="32"/>
        <v>0</v>
      </c>
      <c r="AL22" s="24">
        <f t="shared" si="33"/>
        <v>88.1</v>
      </c>
      <c r="AM22" s="24">
        <f t="shared" si="34"/>
        <v>740</v>
      </c>
      <c r="AN22" s="24">
        <f t="shared" si="35"/>
        <v>460</v>
      </c>
      <c r="AO22" s="36" t="str">
        <f t="shared" si="36"/>
        <v>M</v>
      </c>
      <c r="AP22" s="36"/>
      <c r="AQ22" s="26">
        <f t="shared" si="37"/>
        <v>1</v>
      </c>
      <c r="AR22" s="190">
        <f t="shared" ca="1" si="38"/>
        <v>709044022</v>
      </c>
      <c r="AS22" s="36">
        <f t="shared" ca="1" si="39"/>
        <v>16</v>
      </c>
      <c r="AT22" s="153">
        <f t="shared" ca="1" si="40"/>
        <v>709</v>
      </c>
      <c r="AU22" s="94">
        <f t="shared" ca="1" si="41"/>
        <v>16</v>
      </c>
      <c r="AV22" s="174">
        <f t="shared" ca="1" si="42"/>
        <v>1</v>
      </c>
      <c r="AW22" s="157">
        <f t="shared" si="43"/>
        <v>88.05</v>
      </c>
      <c r="AX22" s="24">
        <f t="shared" si="22"/>
        <v>22</v>
      </c>
      <c r="AY22" s="19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709044022</v>
      </c>
      <c r="AZ22" s="37"/>
      <c r="BA22" s="37"/>
      <c r="BB22" s="37"/>
      <c r="BC22" s="37"/>
      <c r="BD22" s="37"/>
      <c r="BE22" s="37"/>
      <c r="BF22" s="37"/>
      <c r="BG22" s="37"/>
      <c r="BH22" s="81"/>
      <c r="BI22" s="81"/>
      <c r="BJ22" s="81"/>
      <c r="BK22" s="81"/>
      <c r="BL22" s="81"/>
      <c r="BM22" s="81"/>
      <c r="BN22" s="28"/>
      <c r="CJ22" s="26">
        <v>0</v>
      </c>
      <c r="CK22" s="26">
        <v>1</v>
      </c>
      <c r="CL22" s="26">
        <v>1</v>
      </c>
      <c r="CM22" s="26">
        <v>1</v>
      </c>
      <c r="CN22" s="26">
        <v>0</v>
      </c>
      <c r="CO22" s="26">
        <v>0</v>
      </c>
      <c r="CP22" s="26">
        <v>0</v>
      </c>
      <c r="CQ22" s="26">
        <v>1</v>
      </c>
      <c r="CR22" s="26">
        <v>1</v>
      </c>
      <c r="CS22" s="26">
        <v>1</v>
      </c>
      <c r="CT22" s="26">
        <v>0</v>
      </c>
      <c r="CU22" s="26">
        <v>0</v>
      </c>
      <c r="CV22" s="26">
        <v>0</v>
      </c>
      <c r="CW22" s="26">
        <v>1</v>
      </c>
      <c r="CX22" s="26">
        <v>-1</v>
      </c>
      <c r="CY22" s="26">
        <v>0</v>
      </c>
      <c r="CZ22" s="26">
        <v>0</v>
      </c>
    </row>
    <row r="23" spans="1:104" s="26" customFormat="1" x14ac:dyDescent="0.2">
      <c r="A23" s="31" t="str">
        <f t="shared" si="23"/>
        <v/>
      </c>
      <c r="B23" s="15" t="s">
        <v>33</v>
      </c>
      <c r="C23" s="192" t="s">
        <v>743</v>
      </c>
      <c r="D23" s="15">
        <v>39</v>
      </c>
      <c r="E23" s="15" t="s">
        <v>456</v>
      </c>
      <c r="F23" s="15">
        <v>88.4</v>
      </c>
      <c r="G23" s="37">
        <f>IF(OR(E23="",F23=""),"",IF(LEFT(E23,1)="M",VLOOKUP(F23,Setup!$J$9:$K$23,2,TRUE),VLOOKUP(F23,Setup!$L$9:$M$23,2,TRUE)))</f>
        <v>90</v>
      </c>
      <c r="H23" s="37">
        <f>IF(F23="",0,VLOOKUP(AL23,DATA!$L$2:$N$1910,IF(LEFT(E23,1)="F",3,2)))</f>
        <v>0.64439999999999997</v>
      </c>
      <c r="I23" s="15"/>
      <c r="J23" s="306" t="s">
        <v>762</v>
      </c>
      <c r="K23" s="307">
        <v>190</v>
      </c>
      <c r="L23" s="112">
        <v>-200</v>
      </c>
      <c r="M23" s="112"/>
      <c r="N23" s="112"/>
      <c r="O23" s="113">
        <f t="shared" si="24"/>
        <v>190</v>
      </c>
      <c r="P23" s="308" t="s">
        <v>771</v>
      </c>
      <c r="Q23" s="112">
        <v>-120</v>
      </c>
      <c r="R23" s="112"/>
      <c r="S23" s="112"/>
      <c r="T23" s="112"/>
      <c r="U23" s="113">
        <f t="shared" si="25"/>
        <v>0</v>
      </c>
      <c r="V23" s="114">
        <f t="shared" si="26"/>
        <v>0</v>
      </c>
      <c r="W23" s="112">
        <v>-240</v>
      </c>
      <c r="X23" s="112"/>
      <c r="Y23" s="112"/>
      <c r="Z23" s="112"/>
      <c r="AA23" s="113">
        <f t="shared" si="27"/>
        <v>0</v>
      </c>
      <c r="AB23" s="114">
        <f t="shared" si="28"/>
        <v>0</v>
      </c>
      <c r="AC23" s="115">
        <f t="shared" si="29"/>
        <v>0</v>
      </c>
      <c r="AD23" s="115">
        <f>IF(OR(AB23=0,D23="",D23&lt;40),0,VLOOKUP($D23,DATA!$A$2:$B$53,2,TRUE)*AC23)</f>
        <v>0</v>
      </c>
      <c r="AE23" s="173">
        <f ca="1">IF(E23="","",OFFSET(Setup!$Q$1,MATCH(E23,Setup!O:O,0)-1,0))</f>
        <v>1</v>
      </c>
      <c r="AF23" s="113">
        <f t="shared" ca="1" si="30"/>
        <v>0</v>
      </c>
      <c r="AG23" s="37">
        <f>IF(OR(AB23=0),0,VLOOKUP(AV23,Setup!$S$6:$T$15,2,TRUE))</f>
        <v>0</v>
      </c>
      <c r="AH23" s="116"/>
      <c r="AI23" s="111" t="s">
        <v>712</v>
      </c>
      <c r="AJ23" s="103">
        <f t="shared" si="31"/>
        <v>1</v>
      </c>
      <c r="AK23" s="37">
        <f t="shared" si="32"/>
        <v>0</v>
      </c>
      <c r="AL23" s="24">
        <f t="shared" si="33"/>
        <v>88.4</v>
      </c>
      <c r="AM23" s="24">
        <f t="shared" si="34"/>
        <v>0</v>
      </c>
      <c r="AN23" s="24">
        <f t="shared" si="35"/>
        <v>0</v>
      </c>
      <c r="AO23" s="36" t="str">
        <f t="shared" si="36"/>
        <v>M</v>
      </c>
      <c r="AP23" s="36"/>
      <c r="AQ23" s="26">
        <f t="shared" si="37"/>
        <v>0</v>
      </c>
      <c r="AR23" s="190">
        <f t="shared" ca="1" si="38"/>
        <v>309000000</v>
      </c>
      <c r="AS23" s="36">
        <f t="shared" ca="1" si="39"/>
        <v>30</v>
      </c>
      <c r="AT23" s="153">
        <f t="shared" ca="1" si="40"/>
        <v>309</v>
      </c>
      <c r="AU23" s="94">
        <f t="shared" ca="1" si="41"/>
        <v>27</v>
      </c>
      <c r="AV23" s="174">
        <f t="shared" ca="1" si="42"/>
        <v>4</v>
      </c>
      <c r="AW23" s="157">
        <f t="shared" si="43"/>
        <v>88.4</v>
      </c>
      <c r="AX23" s="24">
        <f t="shared" si="22"/>
        <v>20</v>
      </c>
      <c r="AY23" s="19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309000000</v>
      </c>
      <c r="AZ23" s="37"/>
      <c r="BA23" s="37"/>
      <c r="BB23" s="37"/>
      <c r="BC23" s="37"/>
      <c r="BD23" s="37"/>
      <c r="BE23" s="37"/>
      <c r="BF23" s="37"/>
      <c r="BG23" s="37"/>
      <c r="BH23" s="81"/>
      <c r="BI23" s="81"/>
      <c r="BJ23" s="81"/>
      <c r="BK23" s="81"/>
      <c r="BL23" s="81"/>
      <c r="BM23" s="81"/>
      <c r="BN23" s="28"/>
      <c r="CJ23" s="26">
        <v>0</v>
      </c>
      <c r="CK23" s="26">
        <v>1</v>
      </c>
      <c r="CL23" s="26">
        <v>-1</v>
      </c>
      <c r="CM23" s="26">
        <v>0</v>
      </c>
      <c r="CN23" s="26">
        <v>0</v>
      </c>
      <c r="CO23" s="26">
        <v>0</v>
      </c>
      <c r="CP23" s="26">
        <v>0</v>
      </c>
      <c r="CQ23" s="26">
        <v>-1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-1</v>
      </c>
      <c r="CX23" s="26">
        <v>0</v>
      </c>
      <c r="CY23" s="26">
        <v>0</v>
      </c>
      <c r="CZ23" s="26">
        <v>0</v>
      </c>
    </row>
    <row r="24" spans="1:104" s="26" customFormat="1" x14ac:dyDescent="0.2">
      <c r="A24" s="31" t="str">
        <f t="shared" si="23"/>
        <v/>
      </c>
      <c r="B24" s="15" t="s">
        <v>33</v>
      </c>
      <c r="C24" s="192" t="s">
        <v>746</v>
      </c>
      <c r="D24" s="15">
        <v>30</v>
      </c>
      <c r="E24" s="15" t="s">
        <v>454</v>
      </c>
      <c r="F24" s="15">
        <v>89.15</v>
      </c>
      <c r="G24" s="37">
        <f>IF(OR(E24="",F24=""),"",IF(LEFT(E24,1)="M",VLOOKUP(F24,Setup!$J$9:$K$23,2,TRUE),VLOOKUP(F24,Setup!$L$9:$M$23,2,TRUE)))</f>
        <v>90</v>
      </c>
      <c r="H24" s="37">
        <f>IF(F24="",0,VLOOKUP(AL24,DATA!$L$2:$N$1910,IF(LEFT(E24,1)="F",3,2)))</f>
        <v>0.64129999999999998</v>
      </c>
      <c r="I24" s="15"/>
      <c r="J24" s="306" t="s">
        <v>764</v>
      </c>
      <c r="K24" s="307">
        <v>230</v>
      </c>
      <c r="L24" s="112"/>
      <c r="M24" s="112"/>
      <c r="N24" s="112"/>
      <c r="O24" s="113">
        <f t="shared" si="24"/>
        <v>230</v>
      </c>
      <c r="P24" s="308" t="s">
        <v>771</v>
      </c>
      <c r="Q24" s="307">
        <v>160</v>
      </c>
      <c r="R24" s="112"/>
      <c r="S24" s="112"/>
      <c r="T24" s="112"/>
      <c r="U24" s="113">
        <f t="shared" si="25"/>
        <v>160</v>
      </c>
      <c r="V24" s="114">
        <f t="shared" si="26"/>
        <v>390</v>
      </c>
      <c r="W24" s="307">
        <v>240</v>
      </c>
      <c r="X24" s="112"/>
      <c r="Y24" s="112"/>
      <c r="Z24" s="112"/>
      <c r="AA24" s="113">
        <f t="shared" si="27"/>
        <v>240</v>
      </c>
      <c r="AB24" s="114">
        <f t="shared" si="28"/>
        <v>630</v>
      </c>
      <c r="AC24" s="115">
        <f t="shared" si="29"/>
        <v>404.01900000000001</v>
      </c>
      <c r="AD24" s="115">
        <f>IF(OR(AB24=0,D24="",D24&lt;40),0,VLOOKUP($D24,DATA!$A$2:$B$53,2,TRUE)*AC24)</f>
        <v>0</v>
      </c>
      <c r="AE24" s="173">
        <f ca="1">IF(E24="","",OFFSET(Setup!$Q$1,MATCH(E24,Setup!O:O,0)-1,0))</f>
        <v>1</v>
      </c>
      <c r="AF24" s="113" t="str">
        <f t="shared" ca="1" si="30"/>
        <v>1-M_O_R_BPU-90</v>
      </c>
      <c r="AG24" s="37">
        <f ca="1">IF(OR(AB24=0),0,VLOOKUP(AV24,Setup!$S$6:$T$15,2,TRUE))</f>
        <v>3</v>
      </c>
      <c r="AH24" s="116"/>
      <c r="AI24" s="111" t="s">
        <v>712</v>
      </c>
      <c r="AJ24" s="103">
        <f t="shared" si="31"/>
        <v>1</v>
      </c>
      <c r="AK24" s="37">
        <f t="shared" si="32"/>
        <v>0</v>
      </c>
      <c r="AL24" s="24">
        <f t="shared" si="33"/>
        <v>89.2</v>
      </c>
      <c r="AM24" s="24">
        <f t="shared" si="34"/>
        <v>630</v>
      </c>
      <c r="AN24" s="24">
        <f t="shared" si="35"/>
        <v>400</v>
      </c>
      <c r="AO24" s="36" t="str">
        <f t="shared" si="36"/>
        <v>M</v>
      </c>
      <c r="AP24" s="36"/>
      <c r="AQ24" s="26">
        <f t="shared" si="37"/>
        <v>1</v>
      </c>
      <c r="AR24" s="190">
        <f t="shared" ca="1" si="38"/>
        <v>109035017</v>
      </c>
      <c r="AS24" s="36">
        <f t="shared" ca="1" si="39"/>
        <v>38</v>
      </c>
      <c r="AT24" s="153">
        <f t="shared" ca="1" si="40"/>
        <v>109</v>
      </c>
      <c r="AU24" s="94">
        <f t="shared" ca="1" si="41"/>
        <v>38</v>
      </c>
      <c r="AV24" s="174">
        <f t="shared" ca="1" si="42"/>
        <v>1</v>
      </c>
      <c r="AW24" s="157">
        <f t="shared" si="43"/>
        <v>89.15</v>
      </c>
      <c r="AX24" s="24">
        <f t="shared" si="22"/>
        <v>17</v>
      </c>
      <c r="AY24" s="19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109035017</v>
      </c>
      <c r="AZ24" s="37"/>
      <c r="BA24" s="37"/>
      <c r="BB24" s="37"/>
      <c r="BC24" s="37"/>
      <c r="BD24" s="37"/>
      <c r="BE24" s="37"/>
      <c r="BF24" s="37"/>
      <c r="BG24" s="37"/>
      <c r="BH24" s="81"/>
      <c r="BI24" s="81"/>
      <c r="BJ24" s="81"/>
      <c r="BK24" s="81"/>
      <c r="BL24" s="81"/>
      <c r="BM24" s="81"/>
      <c r="BN24" s="28"/>
      <c r="CJ24" s="26">
        <v>0</v>
      </c>
      <c r="CK24" s="26">
        <v>1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1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1</v>
      </c>
      <c r="CX24" s="26">
        <v>0</v>
      </c>
      <c r="CY24" s="26">
        <v>0</v>
      </c>
      <c r="CZ24" s="26">
        <v>0</v>
      </c>
    </row>
    <row r="25" spans="1:104" s="26" customFormat="1" x14ac:dyDescent="0.2">
      <c r="A25" s="31" t="str">
        <f t="shared" si="23"/>
        <v/>
      </c>
      <c r="B25" s="15" t="s">
        <v>33</v>
      </c>
      <c r="C25" s="192" t="s">
        <v>752</v>
      </c>
      <c r="D25" s="15">
        <v>33</v>
      </c>
      <c r="E25" s="15" t="s">
        <v>454</v>
      </c>
      <c r="F25" s="15">
        <v>75.099999999999994</v>
      </c>
      <c r="G25" s="37">
        <f>IF(OR(E25="",F25=""),"",IF(LEFT(E25,1)="M",VLOOKUP(F25,Setup!$J$9:$K$23,2,TRUE),VLOOKUP(F25,Setup!$L$9:$M$23,2,TRUE)))</f>
        <v>82.5</v>
      </c>
      <c r="H25" s="37">
        <f>IF(F25="",0,VLOOKUP(AL25,DATA!$L$2:$N$1910,IF(LEFT(E25,1)="F",3,2)))</f>
        <v>0.71189999999999998</v>
      </c>
      <c r="I25" s="15"/>
      <c r="J25" s="15"/>
      <c r="K25" s="112"/>
      <c r="L25" s="112"/>
      <c r="M25" s="112"/>
      <c r="N25" s="112"/>
      <c r="O25" s="113">
        <f t="shared" si="24"/>
        <v>0</v>
      </c>
      <c r="P25" s="308" t="s">
        <v>770</v>
      </c>
      <c r="Q25" s="307">
        <v>130</v>
      </c>
      <c r="R25" s="307">
        <v>135</v>
      </c>
      <c r="S25" s="307">
        <v>140</v>
      </c>
      <c r="T25" s="112"/>
      <c r="U25" s="113">
        <f t="shared" si="25"/>
        <v>140</v>
      </c>
      <c r="V25" s="114">
        <f t="shared" si="26"/>
        <v>0</v>
      </c>
      <c r="W25" s="112"/>
      <c r="X25" s="112"/>
      <c r="Y25" s="112"/>
      <c r="Z25" s="112"/>
      <c r="AA25" s="113">
        <f t="shared" si="27"/>
        <v>0</v>
      </c>
      <c r="AB25" s="114">
        <f t="shared" si="28"/>
        <v>0</v>
      </c>
      <c r="AC25" s="115">
        <f t="shared" si="29"/>
        <v>0</v>
      </c>
      <c r="AD25" s="115">
        <f>IF(OR(AB25=0,D25="",D25&lt;40),0,VLOOKUP($D25,DATA!$A$2:$B$53,2,TRUE)*AC25)</f>
        <v>0</v>
      </c>
      <c r="AE25" s="173">
        <f ca="1">IF(E25="","",OFFSET(Setup!$Q$1,MATCH(E25,Setup!O:O,0)-1,0))</f>
        <v>1</v>
      </c>
      <c r="AF25" s="113">
        <f t="shared" ca="1" si="30"/>
        <v>0</v>
      </c>
      <c r="AG25" s="37">
        <f>IF(OR(AB25=0),0,VLOOKUP(AV25,Setup!$S$6:$T$15,2,TRUE))</f>
        <v>0</v>
      </c>
      <c r="AH25" s="116"/>
      <c r="AI25" s="111" t="s">
        <v>712</v>
      </c>
      <c r="AJ25" s="103">
        <f t="shared" si="31"/>
        <v>1</v>
      </c>
      <c r="AK25" s="37">
        <f t="shared" si="32"/>
        <v>0</v>
      </c>
      <c r="AL25" s="24">
        <f t="shared" si="33"/>
        <v>75.099999999999994</v>
      </c>
      <c r="AM25" s="24">
        <f t="shared" si="34"/>
        <v>0</v>
      </c>
      <c r="AN25" s="24">
        <f t="shared" si="35"/>
        <v>0</v>
      </c>
      <c r="AO25" s="36" t="str">
        <f t="shared" si="36"/>
        <v>M</v>
      </c>
      <c r="AP25" s="36"/>
      <c r="AQ25" s="26">
        <f t="shared" si="37"/>
        <v>0</v>
      </c>
      <c r="AR25" s="190">
        <f t="shared" ca="1" si="38"/>
        <v>110000000</v>
      </c>
      <c r="AS25" s="36">
        <f t="shared" ca="1" si="39"/>
        <v>36</v>
      </c>
      <c r="AT25" s="153">
        <f t="shared" ca="1" si="40"/>
        <v>110</v>
      </c>
      <c r="AU25" s="94">
        <f t="shared" ca="1" si="41"/>
        <v>35</v>
      </c>
      <c r="AV25" s="174">
        <f t="shared" ca="1" si="42"/>
        <v>2</v>
      </c>
      <c r="AW25" s="157">
        <f t="shared" si="43"/>
        <v>75.099999999999994</v>
      </c>
      <c r="AX25" s="24">
        <f t="shared" si="22"/>
        <v>36</v>
      </c>
      <c r="AY25" s="19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110000000</v>
      </c>
      <c r="AZ25" s="37"/>
      <c r="BA25" s="37"/>
      <c r="BB25" s="37"/>
      <c r="BC25" s="37"/>
      <c r="BD25" s="37"/>
      <c r="BE25" s="37"/>
      <c r="BF25" s="37"/>
      <c r="BG25" s="37"/>
      <c r="BH25" s="81"/>
      <c r="BI25" s="81"/>
      <c r="BJ25" s="81"/>
      <c r="BK25" s="81"/>
      <c r="BL25" s="81"/>
      <c r="BM25" s="81"/>
      <c r="BN25" s="28"/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1</v>
      </c>
      <c r="CR25" s="26">
        <v>1</v>
      </c>
      <c r="CS25" s="26">
        <v>1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</row>
    <row r="26" spans="1:104" s="26" customFormat="1" x14ac:dyDescent="0.2">
      <c r="A26" s="31" t="str">
        <f t="shared" si="23"/>
        <v/>
      </c>
      <c r="B26" s="15" t="s">
        <v>33</v>
      </c>
      <c r="C26" s="192" t="s">
        <v>732</v>
      </c>
      <c r="D26" s="15">
        <v>33</v>
      </c>
      <c r="E26" s="15" t="s">
        <v>454</v>
      </c>
      <c r="F26" s="15">
        <v>80.45</v>
      </c>
      <c r="G26" s="37">
        <f>IF(OR(E26="",F26=""),"",IF(LEFT(E26,1)="M",VLOOKUP(F26,Setup!$J$9:$K$23,2,TRUE),VLOOKUP(F26,Setup!$L$9:$M$23,2,TRUE)))</f>
        <v>82.5</v>
      </c>
      <c r="H26" s="37">
        <f>IF(F26="",0,VLOOKUP(AL26,DATA!$L$2:$N$1910,IF(LEFT(E26,1)="F",3,2)))</f>
        <v>0.68</v>
      </c>
      <c r="I26" s="15"/>
      <c r="J26" s="15"/>
      <c r="K26" s="112"/>
      <c r="L26" s="112"/>
      <c r="M26" s="112"/>
      <c r="N26" s="112"/>
      <c r="O26" s="113">
        <f t="shared" si="24"/>
        <v>0</v>
      </c>
      <c r="P26" s="308" t="s">
        <v>770</v>
      </c>
      <c r="Q26" s="112">
        <v>-150</v>
      </c>
      <c r="R26" s="307">
        <v>150</v>
      </c>
      <c r="S26" s="307">
        <v>157.5</v>
      </c>
      <c r="T26" s="112"/>
      <c r="U26" s="113">
        <f t="shared" si="25"/>
        <v>157.5</v>
      </c>
      <c r="V26" s="114">
        <f t="shared" si="26"/>
        <v>0</v>
      </c>
      <c r="W26" s="112"/>
      <c r="X26" s="112"/>
      <c r="Y26" s="112"/>
      <c r="Z26" s="112"/>
      <c r="AA26" s="113">
        <f t="shared" si="27"/>
        <v>0</v>
      </c>
      <c r="AB26" s="114">
        <f t="shared" si="28"/>
        <v>0</v>
      </c>
      <c r="AC26" s="115">
        <f t="shared" si="29"/>
        <v>0</v>
      </c>
      <c r="AD26" s="115">
        <f>IF(OR(AB26=0,D26="",D26&lt;40),0,VLOOKUP($D26,DATA!$A$2:$B$53,2,TRUE)*AC26)</f>
        <v>0</v>
      </c>
      <c r="AE26" s="173">
        <f ca="1">IF(E26="","",OFFSET(Setup!$Q$1,MATCH(E26,Setup!O:O,0)-1,0))</f>
        <v>1</v>
      </c>
      <c r="AF26" s="113">
        <f t="shared" ca="1" si="30"/>
        <v>0</v>
      </c>
      <c r="AG26" s="37">
        <f>IF(OR(AB26=0),0,VLOOKUP(AV26,Setup!$S$6:$T$15,2,TRUE))</f>
        <v>0</v>
      </c>
      <c r="AH26" s="116"/>
      <c r="AI26" s="111" t="s">
        <v>167</v>
      </c>
      <c r="AJ26" s="103">
        <f t="shared" si="31"/>
        <v>0</v>
      </c>
      <c r="AK26" s="37">
        <f t="shared" si="32"/>
        <v>0</v>
      </c>
      <c r="AL26" s="24">
        <f t="shared" si="33"/>
        <v>80.5</v>
      </c>
      <c r="AM26" s="24">
        <f t="shared" si="34"/>
        <v>0</v>
      </c>
      <c r="AN26" s="24">
        <f t="shared" si="35"/>
        <v>0</v>
      </c>
      <c r="AO26" s="36" t="str">
        <f t="shared" si="36"/>
        <v>M</v>
      </c>
      <c r="AP26" s="36"/>
      <c r="AQ26" s="26">
        <f t="shared" si="37"/>
        <v>0</v>
      </c>
      <c r="AR26" s="190">
        <f t="shared" ca="1" si="38"/>
        <v>110000000</v>
      </c>
      <c r="AS26" s="36">
        <f t="shared" ca="1" si="39"/>
        <v>36</v>
      </c>
      <c r="AT26" s="153">
        <f t="shared" ca="1" si="40"/>
        <v>110</v>
      </c>
      <c r="AU26" s="94">
        <f t="shared" ca="1" si="41"/>
        <v>35</v>
      </c>
      <c r="AV26" s="174">
        <f t="shared" ca="1" si="42"/>
        <v>2</v>
      </c>
      <c r="AW26" s="157">
        <f t="shared" si="43"/>
        <v>80.45</v>
      </c>
      <c r="AX26" s="24">
        <f t="shared" si="22"/>
        <v>31</v>
      </c>
      <c r="AY26" s="19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110000000</v>
      </c>
      <c r="AZ26" s="37"/>
      <c r="BA26" s="37"/>
      <c r="BB26" s="37"/>
      <c r="BC26" s="37"/>
      <c r="BD26" s="37"/>
      <c r="BE26" s="37"/>
      <c r="BF26" s="37"/>
      <c r="BG26" s="37"/>
      <c r="BH26" s="81"/>
      <c r="BI26" s="81"/>
      <c r="BJ26" s="81"/>
      <c r="BK26" s="81"/>
      <c r="BL26" s="81"/>
      <c r="BM26" s="81"/>
      <c r="BN26" s="28"/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-1</v>
      </c>
      <c r="CR26" s="26">
        <v>1</v>
      </c>
      <c r="CS26" s="26">
        <v>1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</row>
    <row r="27" spans="1:104" s="26" customFormat="1" x14ac:dyDescent="0.2">
      <c r="A27" s="31" t="str">
        <f t="shared" si="23"/>
        <v/>
      </c>
      <c r="B27" s="15" t="s">
        <v>33</v>
      </c>
      <c r="C27" s="192" t="s">
        <v>747</v>
      </c>
      <c r="D27" s="15"/>
      <c r="E27" s="15" t="s">
        <v>460</v>
      </c>
      <c r="F27" s="15">
        <v>82.5</v>
      </c>
      <c r="G27" s="37">
        <f>IF(OR(E27="",F27=""),"",IF(LEFT(E27,1)="M",VLOOKUP(F27,Setup!$J$9:$K$23,2,TRUE),VLOOKUP(F27,Setup!$L$9:$M$23,2,TRUE)))</f>
        <v>82.5</v>
      </c>
      <c r="H27" s="37">
        <f>IF(F27="",0,VLOOKUP(AL27,DATA!$L$2:$N$1910,IF(LEFT(E27,1)="F",3,2)))</f>
        <v>0.66990000000000005</v>
      </c>
      <c r="I27" s="15"/>
      <c r="J27" s="15"/>
      <c r="K27" s="112"/>
      <c r="L27" s="112"/>
      <c r="M27" s="112"/>
      <c r="N27" s="112"/>
      <c r="O27" s="113">
        <f t="shared" si="24"/>
        <v>0</v>
      </c>
      <c r="P27" s="197"/>
      <c r="Q27" s="112"/>
      <c r="R27" s="112"/>
      <c r="S27" s="112"/>
      <c r="T27" s="112"/>
      <c r="U27" s="113">
        <f t="shared" si="25"/>
        <v>0</v>
      </c>
      <c r="V27" s="114">
        <f t="shared" si="26"/>
        <v>0</v>
      </c>
      <c r="W27" s="112"/>
      <c r="X27" s="112"/>
      <c r="Y27" s="112"/>
      <c r="Z27" s="112"/>
      <c r="AA27" s="113">
        <f t="shared" si="27"/>
        <v>0</v>
      </c>
      <c r="AB27" s="114">
        <f t="shared" si="28"/>
        <v>0</v>
      </c>
      <c r="AC27" s="115">
        <f t="shared" si="29"/>
        <v>0</v>
      </c>
      <c r="AD27" s="115">
        <f>IF(OR(AB27=0,D27="",D27&lt;40),0,VLOOKUP($D27,DATA!$A$2:$B$53,2,TRUE)*AC27)</f>
        <v>0</v>
      </c>
      <c r="AE27" s="173">
        <f ca="1">IF(E27="","",OFFSET(Setup!$Q$1,MATCH(E27,Setup!O:O,0)-1,0))</f>
        <v>1</v>
      </c>
      <c r="AF27" s="113">
        <f t="shared" ca="1" si="30"/>
        <v>0</v>
      </c>
      <c r="AG27" s="37">
        <f>IF(OR(AB27=0),0,VLOOKUP(AV27,Setup!$S$6:$T$15,2,TRUE))</f>
        <v>0</v>
      </c>
      <c r="AH27" s="116"/>
      <c r="AI27" s="111" t="s">
        <v>712</v>
      </c>
      <c r="AJ27" s="103">
        <f t="shared" si="31"/>
        <v>1</v>
      </c>
      <c r="AK27" s="37">
        <f t="shared" si="32"/>
        <v>0</v>
      </c>
      <c r="AL27" s="24">
        <f t="shared" si="33"/>
        <v>82.5</v>
      </c>
      <c r="AM27" s="24">
        <f t="shared" si="34"/>
        <v>0</v>
      </c>
      <c r="AN27" s="24">
        <f t="shared" si="35"/>
        <v>0</v>
      </c>
      <c r="AO27" s="36" t="str">
        <f t="shared" si="36"/>
        <v>M</v>
      </c>
      <c r="AP27" s="36"/>
      <c r="AQ27" s="26">
        <f t="shared" si="37"/>
        <v>0</v>
      </c>
      <c r="AR27" s="190">
        <f t="shared" ca="1" si="38"/>
        <v>710000000</v>
      </c>
      <c r="AS27" s="36">
        <f t="shared" ca="1" si="39"/>
        <v>15</v>
      </c>
      <c r="AT27" s="153">
        <f t="shared" ca="1" si="40"/>
        <v>710</v>
      </c>
      <c r="AU27" s="94">
        <f t="shared" ca="1" si="41"/>
        <v>15</v>
      </c>
      <c r="AV27" s="174">
        <f t="shared" ca="1" si="42"/>
        <v>1</v>
      </c>
      <c r="AW27" s="157">
        <f t="shared" si="43"/>
        <v>82.5</v>
      </c>
      <c r="AX27" s="24">
        <f t="shared" si="22"/>
        <v>25</v>
      </c>
      <c r="AY27" s="19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710000000</v>
      </c>
      <c r="AZ27" s="37"/>
      <c r="BA27" s="37"/>
      <c r="BB27" s="37"/>
      <c r="BC27" s="37"/>
      <c r="BD27" s="37"/>
      <c r="BE27" s="37"/>
      <c r="BF27" s="37"/>
      <c r="BG27" s="37"/>
      <c r="BH27" s="81"/>
      <c r="BI27" s="81"/>
      <c r="BJ27" s="81"/>
      <c r="BK27" s="81"/>
      <c r="BL27" s="81"/>
      <c r="BM27" s="81"/>
      <c r="BN27" s="28"/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</row>
    <row r="28" spans="1:104" s="26" customFormat="1" x14ac:dyDescent="0.2">
      <c r="A28" s="31" t="str">
        <f t="shared" si="23"/>
        <v/>
      </c>
      <c r="B28" s="15" t="s">
        <v>33</v>
      </c>
      <c r="C28" s="192" t="s">
        <v>735</v>
      </c>
      <c r="D28" s="15"/>
      <c r="E28" s="15" t="s">
        <v>458</v>
      </c>
      <c r="F28" s="15">
        <v>82.5</v>
      </c>
      <c r="G28" s="37">
        <f>IF(OR(E28="",F28=""),"",IF(LEFT(E28,1)="M",VLOOKUP(F28,Setup!$J$9:$K$23,2,TRUE),VLOOKUP(F28,Setup!$L$9:$M$23,2,TRUE)))</f>
        <v>82.5</v>
      </c>
      <c r="H28" s="37">
        <f>IF(F28="",0,VLOOKUP(AL28,DATA!$L$2:$N$1910,IF(LEFT(E28,1)="F",3,2)))</f>
        <v>0.66990000000000005</v>
      </c>
      <c r="I28" s="15"/>
      <c r="J28" s="15"/>
      <c r="K28" s="112"/>
      <c r="L28" s="112"/>
      <c r="M28" s="112"/>
      <c r="N28" s="112"/>
      <c r="O28" s="113">
        <f t="shared" si="24"/>
        <v>0</v>
      </c>
      <c r="P28" s="197"/>
      <c r="Q28" s="112"/>
      <c r="R28" s="112"/>
      <c r="S28" s="112"/>
      <c r="T28" s="112"/>
      <c r="U28" s="113">
        <f t="shared" si="25"/>
        <v>0</v>
      </c>
      <c r="V28" s="114">
        <f t="shared" si="26"/>
        <v>0</v>
      </c>
      <c r="W28" s="112"/>
      <c r="X28" s="112"/>
      <c r="Y28" s="112"/>
      <c r="Z28" s="112"/>
      <c r="AA28" s="113">
        <f t="shared" si="27"/>
        <v>0</v>
      </c>
      <c r="AB28" s="114">
        <f t="shared" si="28"/>
        <v>0</v>
      </c>
      <c r="AC28" s="115">
        <f t="shared" si="29"/>
        <v>0</v>
      </c>
      <c r="AD28" s="115">
        <f>IF(OR(AB28=0,D28="",D28&lt;40),0,VLOOKUP($D28,DATA!$A$2:$B$53,2,TRUE)*AC28)</f>
        <v>0</v>
      </c>
      <c r="AE28" s="173">
        <f ca="1">IF(E28="","",OFFSET(Setup!$Q$1,MATCH(E28,Setup!O:O,0)-1,0))</f>
        <v>1</v>
      </c>
      <c r="AF28" s="113">
        <f t="shared" ca="1" si="30"/>
        <v>0</v>
      </c>
      <c r="AG28" s="37">
        <f>IF(OR(AB28=0),0,VLOOKUP(AV28,Setup!$S$6:$T$15,2,TRUE))</f>
        <v>0</v>
      </c>
      <c r="AH28" s="116"/>
      <c r="AI28" s="111" t="s">
        <v>712</v>
      </c>
      <c r="AJ28" s="103">
        <f t="shared" si="31"/>
        <v>1</v>
      </c>
      <c r="AK28" s="37">
        <f t="shared" si="32"/>
        <v>0</v>
      </c>
      <c r="AL28" s="24">
        <f t="shared" si="33"/>
        <v>82.5</v>
      </c>
      <c r="AM28" s="24">
        <f t="shared" si="34"/>
        <v>0</v>
      </c>
      <c r="AN28" s="24">
        <f t="shared" si="35"/>
        <v>0</v>
      </c>
      <c r="AO28" s="36" t="str">
        <f t="shared" si="36"/>
        <v>M</v>
      </c>
      <c r="AP28" s="36"/>
      <c r="AQ28" s="26">
        <f t="shared" si="37"/>
        <v>0</v>
      </c>
      <c r="AR28" s="190">
        <f t="shared" ca="1" si="38"/>
        <v>510000000</v>
      </c>
      <c r="AS28" s="36">
        <f t="shared" ca="1" si="39"/>
        <v>18</v>
      </c>
      <c r="AT28" s="153">
        <f t="shared" ca="1" si="40"/>
        <v>510</v>
      </c>
      <c r="AU28" s="94">
        <f t="shared" ca="1" si="41"/>
        <v>17</v>
      </c>
      <c r="AV28" s="174">
        <f t="shared" ca="1" si="42"/>
        <v>2</v>
      </c>
      <c r="AW28" s="157">
        <f t="shared" si="43"/>
        <v>82.5</v>
      </c>
      <c r="AX28" s="24">
        <f t="shared" si="22"/>
        <v>25</v>
      </c>
      <c r="AY28" s="19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510000000</v>
      </c>
      <c r="AZ28" s="37"/>
      <c r="BA28" s="37"/>
      <c r="BB28" s="37"/>
      <c r="BC28" s="37"/>
      <c r="BD28" s="37"/>
      <c r="BE28" s="37"/>
      <c r="BF28" s="37"/>
      <c r="BG28" s="37"/>
      <c r="BH28" s="81"/>
      <c r="BI28" s="81"/>
      <c r="BJ28" s="81"/>
      <c r="BK28" s="81"/>
      <c r="BL28" s="81"/>
      <c r="BM28" s="81"/>
      <c r="BN28" s="28"/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</row>
    <row r="29" spans="1:104" s="26" customFormat="1" x14ac:dyDescent="0.2">
      <c r="A29" s="31" t="str">
        <f t="shared" si="23"/>
        <v/>
      </c>
      <c r="B29" s="15" t="s">
        <v>33</v>
      </c>
      <c r="C29" s="192" t="s">
        <v>738</v>
      </c>
      <c r="D29" s="15"/>
      <c r="E29" s="15" t="s">
        <v>456</v>
      </c>
      <c r="F29" s="15">
        <v>90</v>
      </c>
      <c r="G29" s="37">
        <f>IF(OR(E29="",F29=""),"",IF(LEFT(E29,1)="M",VLOOKUP(F29,Setup!$J$9:$K$23,2,TRUE),VLOOKUP(F29,Setup!$L$9:$M$23,2,TRUE)))</f>
        <v>90</v>
      </c>
      <c r="H29" s="37">
        <f>IF(F29="",0,VLOOKUP(AL29,DATA!$L$2:$N$1910,IF(LEFT(E29,1)="F",3,2)))</f>
        <v>0.63839999999999997</v>
      </c>
      <c r="I29" s="15"/>
      <c r="J29" s="15"/>
      <c r="K29" s="112"/>
      <c r="L29" s="112"/>
      <c r="M29" s="112"/>
      <c r="N29" s="112"/>
      <c r="O29" s="113">
        <f t="shared" si="24"/>
        <v>0</v>
      </c>
      <c r="P29" s="197"/>
      <c r="Q29" s="112"/>
      <c r="R29" s="112"/>
      <c r="S29" s="112"/>
      <c r="T29" s="112"/>
      <c r="U29" s="113">
        <f t="shared" si="25"/>
        <v>0</v>
      </c>
      <c r="V29" s="114">
        <f t="shared" si="26"/>
        <v>0</v>
      </c>
      <c r="W29" s="112"/>
      <c r="X29" s="112"/>
      <c r="Y29" s="112"/>
      <c r="Z29" s="112"/>
      <c r="AA29" s="113">
        <f t="shared" si="27"/>
        <v>0</v>
      </c>
      <c r="AB29" s="114">
        <f t="shared" si="28"/>
        <v>0</v>
      </c>
      <c r="AC29" s="115">
        <f t="shared" si="29"/>
        <v>0</v>
      </c>
      <c r="AD29" s="115">
        <f>IF(OR(AB29=0,D29="",D29&lt;40),0,VLOOKUP($D29,DATA!$A$2:$B$53,2,TRUE)*AC29)</f>
        <v>0</v>
      </c>
      <c r="AE29" s="173">
        <f ca="1">IF(E29="","",OFFSET(Setup!$Q$1,MATCH(E29,Setup!O:O,0)-1,0))</f>
        <v>1</v>
      </c>
      <c r="AF29" s="113">
        <f t="shared" ca="1" si="30"/>
        <v>0</v>
      </c>
      <c r="AG29" s="37">
        <f>IF(OR(AB29=0),0,VLOOKUP(AV29,Setup!$S$6:$T$15,2,TRUE))</f>
        <v>0</v>
      </c>
      <c r="AH29" s="116"/>
      <c r="AI29" s="111" t="s">
        <v>712</v>
      </c>
      <c r="AJ29" s="103">
        <f t="shared" si="31"/>
        <v>1</v>
      </c>
      <c r="AK29" s="37">
        <f t="shared" si="32"/>
        <v>0</v>
      </c>
      <c r="AL29" s="24">
        <f t="shared" si="33"/>
        <v>90</v>
      </c>
      <c r="AM29" s="24">
        <f t="shared" si="34"/>
        <v>0</v>
      </c>
      <c r="AN29" s="24">
        <f t="shared" si="35"/>
        <v>0</v>
      </c>
      <c r="AO29" s="36" t="str">
        <f t="shared" si="36"/>
        <v>M</v>
      </c>
      <c r="AP29" s="36"/>
      <c r="AQ29" s="26">
        <f t="shared" si="37"/>
        <v>0</v>
      </c>
      <c r="AR29" s="190">
        <f t="shared" ca="1" si="38"/>
        <v>309000000</v>
      </c>
      <c r="AS29" s="36">
        <f t="shared" ca="1" si="39"/>
        <v>30</v>
      </c>
      <c r="AT29" s="153">
        <f t="shared" ca="1" si="40"/>
        <v>309</v>
      </c>
      <c r="AU29" s="94">
        <f t="shared" ca="1" si="41"/>
        <v>27</v>
      </c>
      <c r="AV29" s="174">
        <f t="shared" ca="1" si="42"/>
        <v>4</v>
      </c>
      <c r="AW29" s="157">
        <f t="shared" si="43"/>
        <v>90</v>
      </c>
      <c r="AX29" s="24">
        <f t="shared" si="22"/>
        <v>11</v>
      </c>
      <c r="AY29" s="19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309000000</v>
      </c>
      <c r="AZ29" s="37"/>
      <c r="BA29" s="37"/>
      <c r="BB29" s="37"/>
      <c r="BC29" s="37"/>
      <c r="BD29" s="37"/>
      <c r="BE29" s="37"/>
      <c r="BF29" s="37"/>
      <c r="BG29" s="37"/>
      <c r="BH29" s="81"/>
      <c r="BI29" s="81"/>
      <c r="BJ29" s="81"/>
      <c r="BK29" s="81"/>
      <c r="BL29" s="81"/>
      <c r="BM29" s="81"/>
      <c r="BN29" s="28"/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</row>
    <row r="30" spans="1:104" s="26" customFormat="1" x14ac:dyDescent="0.2">
      <c r="A30" s="31" t="str">
        <f t="shared" si="23"/>
        <v/>
      </c>
      <c r="B30" s="15" t="s">
        <v>33</v>
      </c>
      <c r="C30" s="192" t="s">
        <v>739</v>
      </c>
      <c r="D30" s="15"/>
      <c r="E30" s="15" t="s">
        <v>456</v>
      </c>
      <c r="F30" s="15">
        <v>90</v>
      </c>
      <c r="G30" s="37">
        <f>IF(OR(E30="",F30=""),"",IF(LEFT(E30,1)="M",VLOOKUP(F30,Setup!$J$9:$K$23,2,TRUE),VLOOKUP(F30,Setup!$L$9:$M$23,2,TRUE)))</f>
        <v>90</v>
      </c>
      <c r="H30" s="37">
        <f>IF(F30="",0,VLOOKUP(AL30,DATA!$L$2:$N$1910,IF(LEFT(E30,1)="F",3,2)))</f>
        <v>0.63839999999999997</v>
      </c>
      <c r="I30" s="15"/>
      <c r="J30" s="15"/>
      <c r="K30" s="112"/>
      <c r="L30" s="112"/>
      <c r="M30" s="112"/>
      <c r="N30" s="112"/>
      <c r="O30" s="113">
        <f t="shared" si="24"/>
        <v>0</v>
      </c>
      <c r="P30" s="197"/>
      <c r="Q30" s="112"/>
      <c r="R30" s="112"/>
      <c r="S30" s="112"/>
      <c r="T30" s="112"/>
      <c r="U30" s="113">
        <f t="shared" si="25"/>
        <v>0</v>
      </c>
      <c r="V30" s="114">
        <f t="shared" si="26"/>
        <v>0</v>
      </c>
      <c r="W30" s="112"/>
      <c r="X30" s="112"/>
      <c r="Y30" s="112"/>
      <c r="Z30" s="112"/>
      <c r="AA30" s="113">
        <f t="shared" si="27"/>
        <v>0</v>
      </c>
      <c r="AB30" s="114">
        <f t="shared" si="28"/>
        <v>0</v>
      </c>
      <c r="AC30" s="115">
        <f t="shared" si="29"/>
        <v>0</v>
      </c>
      <c r="AD30" s="115">
        <f>IF(OR(AB30=0,D30="",D30&lt;40),0,VLOOKUP($D30,DATA!$A$2:$B$53,2,TRUE)*AC30)</f>
        <v>0</v>
      </c>
      <c r="AE30" s="173">
        <f ca="1">IF(E30="","",OFFSET(Setup!$Q$1,MATCH(E30,Setup!O:O,0)-1,0))</f>
        <v>1</v>
      </c>
      <c r="AF30" s="113">
        <f t="shared" ca="1" si="30"/>
        <v>0</v>
      </c>
      <c r="AG30" s="37">
        <f>IF(OR(AB30=0),0,VLOOKUP(AV30,Setup!$S$6:$T$15,2,TRUE))</f>
        <v>0</v>
      </c>
      <c r="AH30" s="116"/>
      <c r="AI30" s="111" t="s">
        <v>712</v>
      </c>
      <c r="AJ30" s="103">
        <f t="shared" si="31"/>
        <v>1</v>
      </c>
      <c r="AK30" s="37">
        <f t="shared" si="32"/>
        <v>0</v>
      </c>
      <c r="AL30" s="24">
        <f t="shared" si="33"/>
        <v>90</v>
      </c>
      <c r="AM30" s="24">
        <f t="shared" si="34"/>
        <v>0</v>
      </c>
      <c r="AN30" s="24">
        <f t="shared" si="35"/>
        <v>0</v>
      </c>
      <c r="AO30" s="36" t="str">
        <f t="shared" si="36"/>
        <v>M</v>
      </c>
      <c r="AP30" s="36"/>
      <c r="AQ30" s="26">
        <f t="shared" si="37"/>
        <v>0</v>
      </c>
      <c r="AR30" s="190">
        <f t="shared" ca="1" si="38"/>
        <v>309000000</v>
      </c>
      <c r="AS30" s="36">
        <f t="shared" ca="1" si="39"/>
        <v>30</v>
      </c>
      <c r="AT30" s="153">
        <f t="shared" ca="1" si="40"/>
        <v>309</v>
      </c>
      <c r="AU30" s="94">
        <f t="shared" ca="1" si="41"/>
        <v>27</v>
      </c>
      <c r="AV30" s="174">
        <f t="shared" ca="1" si="42"/>
        <v>4</v>
      </c>
      <c r="AW30" s="157">
        <f t="shared" si="43"/>
        <v>90</v>
      </c>
      <c r="AX30" s="24">
        <f t="shared" si="22"/>
        <v>11</v>
      </c>
      <c r="AY30" s="19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309000000</v>
      </c>
      <c r="AZ30" s="37"/>
      <c r="BA30" s="37"/>
      <c r="BB30" s="37"/>
      <c r="BC30" s="37"/>
      <c r="BD30" s="37"/>
      <c r="BE30" s="37"/>
      <c r="BF30" s="37"/>
      <c r="BG30" s="37"/>
      <c r="BH30" s="81"/>
      <c r="BI30" s="81"/>
      <c r="BJ30" s="81"/>
      <c r="BK30" s="81"/>
      <c r="BL30" s="81"/>
      <c r="BM30" s="81"/>
      <c r="BN30" s="28"/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</row>
    <row r="31" spans="1:104" s="26" customFormat="1" x14ac:dyDescent="0.2">
      <c r="A31" s="31" t="str">
        <f t="shared" si="23"/>
        <v/>
      </c>
      <c r="B31" s="15" t="s">
        <v>33</v>
      </c>
      <c r="C31" s="192" t="s">
        <v>741</v>
      </c>
      <c r="D31" s="15"/>
      <c r="E31" s="15" t="s">
        <v>456</v>
      </c>
      <c r="F31" s="15">
        <v>90</v>
      </c>
      <c r="G31" s="37">
        <f>IF(OR(E31="",F31=""),"",IF(LEFT(E31,1)="M",VLOOKUP(F31,Setup!$J$9:$K$23,2,TRUE),VLOOKUP(F31,Setup!$L$9:$M$23,2,TRUE)))</f>
        <v>90</v>
      </c>
      <c r="H31" s="37">
        <f>IF(F31="",0,VLOOKUP(AL31,DATA!$L$2:$N$1910,IF(LEFT(E31,1)="F",3,2)))</f>
        <v>0.63839999999999997</v>
      </c>
      <c r="I31" s="15"/>
      <c r="J31" s="15"/>
      <c r="K31" s="112"/>
      <c r="L31" s="112"/>
      <c r="M31" s="112"/>
      <c r="N31" s="112"/>
      <c r="O31" s="113">
        <f t="shared" si="24"/>
        <v>0</v>
      </c>
      <c r="P31" s="197"/>
      <c r="Q31" s="112"/>
      <c r="R31" s="112"/>
      <c r="S31" s="112"/>
      <c r="T31" s="112"/>
      <c r="U31" s="113">
        <f t="shared" si="25"/>
        <v>0</v>
      </c>
      <c r="V31" s="114">
        <f t="shared" si="26"/>
        <v>0</v>
      </c>
      <c r="W31" s="112"/>
      <c r="X31" s="112"/>
      <c r="Y31" s="112"/>
      <c r="Z31" s="112"/>
      <c r="AA31" s="113">
        <f t="shared" si="27"/>
        <v>0</v>
      </c>
      <c r="AB31" s="114">
        <f t="shared" si="28"/>
        <v>0</v>
      </c>
      <c r="AC31" s="115">
        <f t="shared" si="29"/>
        <v>0</v>
      </c>
      <c r="AD31" s="115">
        <f>IF(OR(AB31=0,D31="",D31&lt;40),0,VLOOKUP($D31,DATA!$A$2:$B$53,2,TRUE)*AC31)</f>
        <v>0</v>
      </c>
      <c r="AE31" s="173">
        <f ca="1">IF(E31="","",OFFSET(Setup!$Q$1,MATCH(E31,Setup!O:O,0)-1,0))</f>
        <v>1</v>
      </c>
      <c r="AF31" s="113">
        <f t="shared" ca="1" si="30"/>
        <v>0</v>
      </c>
      <c r="AG31" s="37">
        <f>IF(OR(AB31=0),0,VLOOKUP(AV31,Setup!$S$6:$T$15,2,TRUE))</f>
        <v>0</v>
      </c>
      <c r="AH31" s="116"/>
      <c r="AI31" s="111" t="s">
        <v>712</v>
      </c>
      <c r="AJ31" s="103">
        <f t="shared" si="31"/>
        <v>1</v>
      </c>
      <c r="AK31" s="37">
        <f t="shared" si="32"/>
        <v>0</v>
      </c>
      <c r="AL31" s="24">
        <f t="shared" si="33"/>
        <v>90</v>
      </c>
      <c r="AM31" s="24">
        <f t="shared" si="34"/>
        <v>0</v>
      </c>
      <c r="AN31" s="24">
        <f t="shared" si="35"/>
        <v>0</v>
      </c>
      <c r="AO31" s="36" t="str">
        <f t="shared" si="36"/>
        <v>M</v>
      </c>
      <c r="AP31" s="36"/>
      <c r="AQ31" s="26">
        <f t="shared" si="37"/>
        <v>0</v>
      </c>
      <c r="AR31" s="190">
        <f t="shared" ca="1" si="38"/>
        <v>309000000</v>
      </c>
      <c r="AS31" s="36">
        <f t="shared" ca="1" si="39"/>
        <v>30</v>
      </c>
      <c r="AT31" s="153">
        <f t="shared" ca="1" si="40"/>
        <v>309</v>
      </c>
      <c r="AU31" s="94">
        <f t="shared" ca="1" si="41"/>
        <v>27</v>
      </c>
      <c r="AV31" s="174">
        <f t="shared" ca="1" si="42"/>
        <v>4</v>
      </c>
      <c r="AW31" s="157">
        <f t="shared" si="43"/>
        <v>90</v>
      </c>
      <c r="AX31" s="24">
        <f t="shared" si="22"/>
        <v>11</v>
      </c>
      <c r="AY31" s="19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309000000</v>
      </c>
      <c r="AZ31" s="37"/>
      <c r="BA31" s="37"/>
      <c r="BB31" s="37"/>
      <c r="BC31" s="37"/>
      <c r="BD31" s="37"/>
      <c r="BE31" s="37"/>
      <c r="BF31" s="37"/>
      <c r="BG31" s="37"/>
      <c r="BH31" s="81"/>
      <c r="BI31" s="81"/>
      <c r="BJ31" s="81"/>
      <c r="BK31" s="81"/>
      <c r="BL31" s="81"/>
      <c r="BM31" s="81"/>
      <c r="BN31" s="28"/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</row>
    <row r="32" spans="1:104" s="26" customFormat="1" x14ac:dyDescent="0.2">
      <c r="A32" s="31" t="str">
        <f t="shared" ref="A32:A57" si="44">IF(W32,ABS(W32+0.0001*I32),"")</f>
        <v/>
      </c>
      <c r="B32" s="15" t="s">
        <v>35</v>
      </c>
      <c r="C32" s="192"/>
      <c r="D32" s="15"/>
      <c r="E32" s="15"/>
      <c r="F32" s="15"/>
      <c r="G32" s="37" t="str">
        <f>IF(OR(E32="",F32=""),"",IF(LEFT(E32,1)="M",VLOOKUP(F32,Setup!$J$9:$K$23,2,TRUE),VLOOKUP(F32,Setup!$L$9:$M$23,2,TRUE)))</f>
        <v/>
      </c>
      <c r="H32" s="37">
        <f>IF(F32="",0,VLOOKUP(AL32,DATA!$L$2:$N$1910,IF(LEFT(E32,1)="F",3,2)))</f>
        <v>0</v>
      </c>
      <c r="I32" s="15"/>
      <c r="J32" s="15"/>
      <c r="K32" s="112"/>
      <c r="L32" s="112"/>
      <c r="M32" s="112"/>
      <c r="N32" s="112"/>
      <c r="O32" s="113">
        <f t="shared" si="24"/>
        <v>0</v>
      </c>
      <c r="P32" s="197"/>
      <c r="Q32" s="112"/>
      <c r="R32" s="112"/>
      <c r="S32" s="112"/>
      <c r="T32" s="112"/>
      <c r="U32" s="113">
        <f t="shared" si="25"/>
        <v>0</v>
      </c>
      <c r="V32" s="114">
        <f t="shared" si="26"/>
        <v>0</v>
      </c>
      <c r="W32" s="112"/>
      <c r="X32" s="112"/>
      <c r="Y32" s="112"/>
      <c r="Z32" s="112"/>
      <c r="AA32" s="113">
        <f t="shared" si="27"/>
        <v>0</v>
      </c>
      <c r="AB32" s="114">
        <f t="shared" si="28"/>
        <v>0</v>
      </c>
      <c r="AC32" s="115">
        <f t="shared" si="29"/>
        <v>0</v>
      </c>
      <c r="AD32" s="115">
        <f>IF(OR(AB32=0,D32="",D32&lt;40),0,VLOOKUP($D32,DATA!$A$2:$B$53,2,TRUE)*AC32)</f>
        <v>0</v>
      </c>
      <c r="AE32" s="173" t="str">
        <f ca="1">IF(E32="","",OFFSET(Setup!$Q$1,MATCH(E32,Setup!O:O,0)-1,0))</f>
        <v/>
      </c>
      <c r="AF32" s="113">
        <f t="shared" ca="1" si="30"/>
        <v>0</v>
      </c>
      <c r="AG32" s="37">
        <f>IF(OR(AB32=0),0,VLOOKUP(AV32,Setup!$S$6:$T$15,2,TRUE))</f>
        <v>0</v>
      </c>
      <c r="AH32" s="116"/>
      <c r="AI32" s="111" t="s">
        <v>712</v>
      </c>
      <c r="AJ32" s="103">
        <f t="shared" si="31"/>
        <v>1</v>
      </c>
      <c r="AK32" s="37">
        <f t="shared" si="32"/>
        <v>2</v>
      </c>
      <c r="AL32" s="24">
        <f t="shared" si="33"/>
        <v>0</v>
      </c>
      <c r="AM32" s="24">
        <f t="shared" si="34"/>
        <v>0</v>
      </c>
      <c r="AN32" s="24">
        <f t="shared" si="35"/>
        <v>0</v>
      </c>
      <c r="AO32" s="36" t="str">
        <f t="shared" si="36"/>
        <v/>
      </c>
      <c r="AP32" s="36"/>
      <c r="AQ32" s="26">
        <f t="shared" si="37"/>
        <v>0</v>
      </c>
      <c r="AR32" s="190">
        <f t="shared" ca="1" si="38"/>
        <v>0</v>
      </c>
      <c r="AS32" s="36">
        <f t="shared" ca="1" si="39"/>
        <v>40</v>
      </c>
      <c r="AT32" s="153">
        <f t="shared" ca="1" si="40"/>
        <v>0</v>
      </c>
      <c r="AU32" s="94">
        <f t="shared" ca="1" si="41"/>
        <v>40</v>
      </c>
      <c r="AV32" s="174">
        <f t="shared" ca="1" si="42"/>
        <v>1</v>
      </c>
      <c r="AW32" s="157">
        <f t="shared" si="43"/>
        <v>0</v>
      </c>
      <c r="AX32" s="24">
        <f t="shared" si="22"/>
        <v>40</v>
      </c>
      <c r="AY32" s="19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0</v>
      </c>
      <c r="AZ32" s="37"/>
      <c r="BA32" s="37"/>
      <c r="BB32" s="37"/>
      <c r="BC32" s="37"/>
      <c r="BD32" s="37"/>
      <c r="BE32" s="37"/>
      <c r="BF32" s="37"/>
      <c r="BG32" s="37"/>
      <c r="BH32" s="81"/>
      <c r="BI32" s="81"/>
      <c r="BJ32" s="81"/>
      <c r="BK32" s="81"/>
      <c r="BL32" s="81"/>
      <c r="BM32" s="81"/>
      <c r="BN32" s="28"/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</row>
    <row r="33" spans="1:104" s="26" customFormat="1" x14ac:dyDescent="0.2">
      <c r="A33" s="31" t="str">
        <f t="shared" si="44"/>
        <v/>
      </c>
      <c r="B33" s="15" t="s">
        <v>35</v>
      </c>
      <c r="C33" s="192"/>
      <c r="D33" s="15"/>
      <c r="E33" s="15"/>
      <c r="F33" s="15"/>
      <c r="G33" s="37" t="str">
        <f>IF(OR(E33="",F33=""),"",IF(LEFT(E33,1)="M",VLOOKUP(F33,Setup!$J$9:$K$23,2,TRUE),VLOOKUP(F33,Setup!$L$9:$M$23,2,TRUE)))</f>
        <v/>
      </c>
      <c r="H33" s="37">
        <f>IF(F33="",0,VLOOKUP(AL33,DATA!$L$2:$N$1910,IF(LEFT(E33,1)="F",3,2)))</f>
        <v>0</v>
      </c>
      <c r="I33" s="15"/>
      <c r="J33" s="15"/>
      <c r="K33" s="112"/>
      <c r="L33" s="112"/>
      <c r="M33" s="112"/>
      <c r="N33" s="112"/>
      <c r="O33" s="113">
        <f t="shared" si="24"/>
        <v>0</v>
      </c>
      <c r="P33" s="197"/>
      <c r="Q33" s="112"/>
      <c r="R33" s="112"/>
      <c r="S33" s="112"/>
      <c r="T33" s="112"/>
      <c r="U33" s="113">
        <f t="shared" si="25"/>
        <v>0</v>
      </c>
      <c r="V33" s="114">
        <f t="shared" si="26"/>
        <v>0</v>
      </c>
      <c r="W33" s="112"/>
      <c r="X33" s="112"/>
      <c r="Y33" s="112"/>
      <c r="Z33" s="112"/>
      <c r="AA33" s="113">
        <f t="shared" si="27"/>
        <v>0</v>
      </c>
      <c r="AB33" s="114">
        <f t="shared" si="28"/>
        <v>0</v>
      </c>
      <c r="AC33" s="115">
        <f t="shared" si="29"/>
        <v>0</v>
      </c>
      <c r="AD33" s="115">
        <f>IF(OR(AB33=0,D33="",D33&lt;40),0,VLOOKUP($D33,DATA!$A$2:$B$53,2,TRUE)*AC33)</f>
        <v>0</v>
      </c>
      <c r="AE33" s="173" t="str">
        <f ca="1">IF(E33="","",OFFSET(Setup!$Q$1,MATCH(E33,Setup!O:O,0)-1,0))</f>
        <v/>
      </c>
      <c r="AF33" s="113">
        <f t="shared" ca="1" si="30"/>
        <v>0</v>
      </c>
      <c r="AG33" s="37">
        <f>IF(OR(AB33=0),0,VLOOKUP(AV33,Setup!$S$6:$T$15,2,TRUE))</f>
        <v>0</v>
      </c>
      <c r="AH33" s="116"/>
      <c r="AI33" s="111" t="s">
        <v>712</v>
      </c>
      <c r="AJ33" s="103">
        <f t="shared" si="31"/>
        <v>1</v>
      </c>
      <c r="AK33" s="37">
        <f t="shared" si="32"/>
        <v>2</v>
      </c>
      <c r="AL33" s="24">
        <f t="shared" si="33"/>
        <v>0</v>
      </c>
      <c r="AM33" s="24">
        <f t="shared" si="34"/>
        <v>0</v>
      </c>
      <c r="AN33" s="24">
        <f t="shared" si="35"/>
        <v>0</v>
      </c>
      <c r="AO33" s="36" t="str">
        <f t="shared" si="36"/>
        <v/>
      </c>
      <c r="AP33" s="36"/>
      <c r="AQ33" s="26">
        <f t="shared" si="37"/>
        <v>0</v>
      </c>
      <c r="AR33" s="190">
        <f t="shared" ca="1" si="38"/>
        <v>0</v>
      </c>
      <c r="AS33" s="36">
        <f t="shared" ca="1" si="39"/>
        <v>40</v>
      </c>
      <c r="AT33" s="153">
        <f t="shared" ca="1" si="40"/>
        <v>0</v>
      </c>
      <c r="AU33" s="94">
        <f t="shared" ca="1" si="41"/>
        <v>40</v>
      </c>
      <c r="AV33" s="174">
        <f t="shared" ca="1" si="42"/>
        <v>1</v>
      </c>
      <c r="AW33" s="157">
        <f t="shared" si="43"/>
        <v>0</v>
      </c>
      <c r="AX33" s="24">
        <f t="shared" si="22"/>
        <v>40</v>
      </c>
      <c r="AY33" s="19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0</v>
      </c>
      <c r="AZ33" s="37"/>
      <c r="BA33" s="37"/>
      <c r="BB33" s="37"/>
      <c r="BC33" s="37"/>
      <c r="BD33" s="37"/>
      <c r="BE33" s="37"/>
      <c r="BF33" s="37"/>
      <c r="BG33" s="37"/>
      <c r="BH33" s="81"/>
      <c r="BI33" s="81"/>
      <c r="BJ33" s="81"/>
      <c r="BK33" s="81"/>
      <c r="BL33" s="81"/>
      <c r="BM33" s="81"/>
      <c r="BN33" s="28"/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0</v>
      </c>
    </row>
    <row r="34" spans="1:104" s="26" customFormat="1" x14ac:dyDescent="0.2">
      <c r="A34" s="31" t="str">
        <f t="shared" si="44"/>
        <v/>
      </c>
      <c r="B34" s="15" t="s">
        <v>35</v>
      </c>
      <c r="C34" s="192"/>
      <c r="D34" s="15"/>
      <c r="E34" s="15"/>
      <c r="F34" s="15"/>
      <c r="G34" s="37" t="str">
        <f>IF(OR(E34="",F34=""),"",IF(LEFT(E34,1)="M",VLOOKUP(F34,Setup!$J$9:$K$23,2,TRUE),VLOOKUP(F34,Setup!$L$9:$M$23,2,TRUE)))</f>
        <v/>
      </c>
      <c r="H34" s="37">
        <f>IF(F34="",0,VLOOKUP(AL34,DATA!$L$2:$N$1910,IF(LEFT(E34,1)="F",3,2)))</f>
        <v>0</v>
      </c>
      <c r="I34" s="15"/>
      <c r="J34" s="15"/>
      <c r="K34" s="112"/>
      <c r="L34" s="112"/>
      <c r="M34" s="112"/>
      <c r="N34" s="112"/>
      <c r="O34" s="113">
        <f t="shared" si="24"/>
        <v>0</v>
      </c>
      <c r="P34" s="197"/>
      <c r="Q34" s="112"/>
      <c r="R34" s="112"/>
      <c r="S34" s="112"/>
      <c r="T34" s="112"/>
      <c r="U34" s="113">
        <f t="shared" si="25"/>
        <v>0</v>
      </c>
      <c r="V34" s="114">
        <f t="shared" si="26"/>
        <v>0</v>
      </c>
      <c r="W34" s="112"/>
      <c r="X34" s="112"/>
      <c r="Y34" s="112"/>
      <c r="Z34" s="112"/>
      <c r="AA34" s="113">
        <f t="shared" si="27"/>
        <v>0</v>
      </c>
      <c r="AB34" s="114">
        <f t="shared" si="28"/>
        <v>0</v>
      </c>
      <c r="AC34" s="115">
        <f t="shared" si="29"/>
        <v>0</v>
      </c>
      <c r="AD34" s="115">
        <f>IF(OR(AB34=0,D34="",D34&lt;40),0,VLOOKUP($D34,DATA!$A$2:$B$53,2,TRUE)*AC34)</f>
        <v>0</v>
      </c>
      <c r="AE34" s="173" t="str">
        <f ca="1">IF(E34="","",OFFSET(Setup!$Q$1,MATCH(E34,Setup!O:O,0)-1,0))</f>
        <v/>
      </c>
      <c r="AF34" s="113">
        <f t="shared" ca="1" si="30"/>
        <v>0</v>
      </c>
      <c r="AG34" s="37">
        <f>IF(OR(AB34=0),0,VLOOKUP(AV34,Setup!$S$6:$T$15,2,TRUE))</f>
        <v>0</v>
      </c>
      <c r="AH34" s="116"/>
      <c r="AI34" s="111" t="s">
        <v>712</v>
      </c>
      <c r="AJ34" s="103">
        <f t="shared" si="31"/>
        <v>1</v>
      </c>
      <c r="AK34" s="37">
        <f t="shared" si="32"/>
        <v>2</v>
      </c>
      <c r="AL34" s="24">
        <f t="shared" si="33"/>
        <v>0</v>
      </c>
      <c r="AM34" s="24">
        <f t="shared" si="34"/>
        <v>0</v>
      </c>
      <c r="AN34" s="24">
        <f t="shared" si="35"/>
        <v>0</v>
      </c>
      <c r="AO34" s="36" t="str">
        <f t="shared" si="36"/>
        <v/>
      </c>
      <c r="AP34" s="36"/>
      <c r="AQ34" s="26">
        <f t="shared" si="37"/>
        <v>0</v>
      </c>
      <c r="AR34" s="190">
        <f t="shared" ca="1" si="38"/>
        <v>0</v>
      </c>
      <c r="AS34" s="36">
        <f t="shared" ca="1" si="39"/>
        <v>40</v>
      </c>
      <c r="AT34" s="153">
        <f t="shared" ca="1" si="40"/>
        <v>0</v>
      </c>
      <c r="AU34" s="94">
        <f t="shared" ca="1" si="41"/>
        <v>40</v>
      </c>
      <c r="AV34" s="174">
        <f t="shared" ca="1" si="42"/>
        <v>1</v>
      </c>
      <c r="AW34" s="157">
        <f t="shared" si="43"/>
        <v>0</v>
      </c>
      <c r="AX34" s="24">
        <f t="shared" si="22"/>
        <v>40</v>
      </c>
      <c r="AY34" s="19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0</v>
      </c>
      <c r="AZ34" s="37"/>
      <c r="BA34" s="37"/>
      <c r="BB34" s="37"/>
      <c r="BC34" s="37"/>
      <c r="BD34" s="37"/>
      <c r="BE34" s="37"/>
      <c r="BF34" s="37"/>
      <c r="BG34" s="37"/>
      <c r="BH34" s="81"/>
      <c r="BI34" s="81"/>
      <c r="BJ34" s="81"/>
      <c r="BK34" s="81"/>
      <c r="BL34" s="81"/>
      <c r="BM34" s="81"/>
      <c r="BN34" s="28"/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</row>
    <row r="35" spans="1:104" s="26" customFormat="1" x14ac:dyDescent="0.2">
      <c r="A35" s="31" t="str">
        <f t="shared" si="44"/>
        <v/>
      </c>
      <c r="B35" s="15" t="s">
        <v>35</v>
      </c>
      <c r="C35" s="192"/>
      <c r="D35" s="15"/>
      <c r="E35" s="15"/>
      <c r="F35" s="15"/>
      <c r="G35" s="37" t="str">
        <f>IF(OR(E35="",F35=""),"",IF(LEFT(E35,1)="M",VLOOKUP(F35,Setup!$J$9:$K$23,2,TRUE),VLOOKUP(F35,Setup!$L$9:$M$23,2,TRUE)))</f>
        <v/>
      </c>
      <c r="H35" s="37">
        <f>IF(F35="",0,VLOOKUP(AL35,DATA!$L$2:$N$1910,IF(LEFT(E35,1)="F",3,2)))</f>
        <v>0</v>
      </c>
      <c r="I35" s="15"/>
      <c r="J35" s="15"/>
      <c r="K35" s="112"/>
      <c r="L35" s="112"/>
      <c r="M35" s="112"/>
      <c r="N35" s="112"/>
      <c r="O35" s="113">
        <f t="shared" si="24"/>
        <v>0</v>
      </c>
      <c r="P35" s="197"/>
      <c r="Q35" s="112"/>
      <c r="R35" s="112"/>
      <c r="S35" s="112"/>
      <c r="T35" s="112"/>
      <c r="U35" s="113">
        <f t="shared" si="25"/>
        <v>0</v>
      </c>
      <c r="V35" s="114">
        <f t="shared" si="26"/>
        <v>0</v>
      </c>
      <c r="W35" s="112"/>
      <c r="X35" s="112"/>
      <c r="Y35" s="112"/>
      <c r="Z35" s="112"/>
      <c r="AA35" s="113">
        <f t="shared" si="27"/>
        <v>0</v>
      </c>
      <c r="AB35" s="114">
        <f t="shared" si="28"/>
        <v>0</v>
      </c>
      <c r="AC35" s="115">
        <f t="shared" si="29"/>
        <v>0</v>
      </c>
      <c r="AD35" s="115">
        <f>IF(OR(AB35=0,D35="",D35&lt;40),0,VLOOKUP($D35,DATA!$A$2:$B$53,2,TRUE)*AC35)</f>
        <v>0</v>
      </c>
      <c r="AE35" s="173" t="str">
        <f ca="1">IF(E35="","",OFFSET(Setup!$Q$1,MATCH(E35,Setup!O:O,0)-1,0))</f>
        <v/>
      </c>
      <c r="AF35" s="113">
        <f t="shared" ca="1" si="30"/>
        <v>0</v>
      </c>
      <c r="AG35" s="37">
        <f>IF(OR(AB35=0),0,VLOOKUP(AV35,Setup!$S$6:$T$15,2,TRUE))</f>
        <v>0</v>
      </c>
      <c r="AH35" s="116"/>
      <c r="AI35" s="111" t="s">
        <v>712</v>
      </c>
      <c r="AJ35" s="103">
        <f t="shared" si="31"/>
        <v>1</v>
      </c>
      <c r="AK35" s="37">
        <f t="shared" si="32"/>
        <v>2</v>
      </c>
      <c r="AL35" s="24">
        <f t="shared" si="33"/>
        <v>0</v>
      </c>
      <c r="AM35" s="24">
        <f t="shared" si="34"/>
        <v>0</v>
      </c>
      <c r="AN35" s="24">
        <f t="shared" si="35"/>
        <v>0</v>
      </c>
      <c r="AO35" s="36" t="str">
        <f t="shared" si="36"/>
        <v/>
      </c>
      <c r="AP35" s="36"/>
      <c r="AQ35" s="26">
        <f t="shared" si="37"/>
        <v>0</v>
      </c>
      <c r="AR35" s="190">
        <f t="shared" ca="1" si="38"/>
        <v>0</v>
      </c>
      <c r="AS35" s="36">
        <f t="shared" ca="1" si="39"/>
        <v>40</v>
      </c>
      <c r="AT35" s="153">
        <f t="shared" ca="1" si="40"/>
        <v>0</v>
      </c>
      <c r="AU35" s="94">
        <f t="shared" ca="1" si="41"/>
        <v>40</v>
      </c>
      <c r="AV35" s="174">
        <f t="shared" ca="1" si="42"/>
        <v>1</v>
      </c>
      <c r="AW35" s="157">
        <f t="shared" si="43"/>
        <v>0</v>
      </c>
      <c r="AX35" s="24">
        <f t="shared" si="22"/>
        <v>40</v>
      </c>
      <c r="AY35" s="19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0</v>
      </c>
      <c r="AZ35" s="37"/>
      <c r="BA35" s="37"/>
      <c r="BB35" s="37"/>
      <c r="BC35" s="37"/>
      <c r="BD35" s="37"/>
      <c r="BE35" s="37"/>
      <c r="BF35" s="37"/>
      <c r="BG35" s="37"/>
      <c r="BH35" s="81"/>
      <c r="BI35" s="81"/>
      <c r="BJ35" s="81"/>
      <c r="BK35" s="81"/>
      <c r="BL35" s="81"/>
      <c r="BM35" s="81"/>
      <c r="BN35" s="28"/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</row>
    <row r="36" spans="1:104" s="26" customFormat="1" x14ac:dyDescent="0.2">
      <c r="A36" s="31" t="str">
        <f t="shared" si="44"/>
        <v/>
      </c>
      <c r="B36" s="15" t="s">
        <v>35</v>
      </c>
      <c r="C36" s="192"/>
      <c r="D36" s="15"/>
      <c r="E36" s="15"/>
      <c r="F36" s="15"/>
      <c r="G36" s="37" t="str">
        <f>IF(OR(E36="",F36=""),"",IF(LEFT(E36,1)="M",VLOOKUP(F36,Setup!$J$9:$K$23,2,TRUE),VLOOKUP(F36,Setup!$L$9:$M$23,2,TRUE)))</f>
        <v/>
      </c>
      <c r="H36" s="37">
        <f>IF(F36="",0,VLOOKUP(AL36,DATA!$L$2:$N$1910,IF(LEFT(E36,1)="F",3,2)))</f>
        <v>0</v>
      </c>
      <c r="I36" s="15"/>
      <c r="J36" s="15"/>
      <c r="K36" s="112"/>
      <c r="L36" s="112"/>
      <c r="M36" s="112"/>
      <c r="N36" s="112"/>
      <c r="O36" s="113">
        <f t="shared" si="24"/>
        <v>0</v>
      </c>
      <c r="P36" s="197"/>
      <c r="Q36" s="112"/>
      <c r="R36" s="112"/>
      <c r="S36" s="112"/>
      <c r="T36" s="112"/>
      <c r="U36" s="113">
        <f t="shared" si="25"/>
        <v>0</v>
      </c>
      <c r="V36" s="114">
        <f t="shared" si="26"/>
        <v>0</v>
      </c>
      <c r="W36" s="112"/>
      <c r="X36" s="112"/>
      <c r="Y36" s="112"/>
      <c r="Z36" s="112"/>
      <c r="AA36" s="113">
        <f t="shared" si="27"/>
        <v>0</v>
      </c>
      <c r="AB36" s="114">
        <f t="shared" si="28"/>
        <v>0</v>
      </c>
      <c r="AC36" s="115">
        <f t="shared" si="29"/>
        <v>0</v>
      </c>
      <c r="AD36" s="115">
        <f>IF(OR(AB36=0,D36="",D36&lt;40),0,VLOOKUP($D36,DATA!$A$2:$B$53,2,TRUE)*AC36)</f>
        <v>0</v>
      </c>
      <c r="AE36" s="173" t="str">
        <f ca="1">IF(E36="","",OFFSET(Setup!$Q$1,MATCH(E36,Setup!O:O,0)-1,0))</f>
        <v/>
      </c>
      <c r="AF36" s="113">
        <f t="shared" ca="1" si="30"/>
        <v>0</v>
      </c>
      <c r="AG36" s="37">
        <f>IF(OR(AB36=0),0,VLOOKUP(AV36,Setup!$S$6:$T$15,2,TRUE))</f>
        <v>0</v>
      </c>
      <c r="AH36" s="116"/>
      <c r="AI36" s="111" t="s">
        <v>712</v>
      </c>
      <c r="AJ36" s="103">
        <f t="shared" si="31"/>
        <v>1</v>
      </c>
      <c r="AK36" s="37">
        <f t="shared" si="32"/>
        <v>2</v>
      </c>
      <c r="AL36" s="24">
        <f t="shared" si="33"/>
        <v>0</v>
      </c>
      <c r="AM36" s="24">
        <f t="shared" si="34"/>
        <v>0</v>
      </c>
      <c r="AN36" s="24">
        <f t="shared" si="35"/>
        <v>0</v>
      </c>
      <c r="AO36" s="36" t="str">
        <f t="shared" si="36"/>
        <v/>
      </c>
      <c r="AP36" s="36"/>
      <c r="AQ36" s="26">
        <f t="shared" si="37"/>
        <v>0</v>
      </c>
      <c r="AR36" s="190">
        <f t="shared" ca="1" si="38"/>
        <v>0</v>
      </c>
      <c r="AS36" s="36">
        <f t="shared" ca="1" si="39"/>
        <v>40</v>
      </c>
      <c r="AT36" s="153">
        <f t="shared" ca="1" si="40"/>
        <v>0</v>
      </c>
      <c r="AU36" s="94">
        <f t="shared" ca="1" si="41"/>
        <v>40</v>
      </c>
      <c r="AV36" s="174">
        <f t="shared" ca="1" si="42"/>
        <v>1</v>
      </c>
      <c r="AW36" s="157">
        <f t="shared" si="43"/>
        <v>0</v>
      </c>
      <c r="AX36" s="24">
        <f t="shared" si="22"/>
        <v>40</v>
      </c>
      <c r="AY36" s="19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0</v>
      </c>
      <c r="AZ36" s="37"/>
      <c r="BA36" s="37"/>
      <c r="BB36" s="37"/>
      <c r="BC36" s="37"/>
      <c r="BD36" s="37"/>
      <c r="BE36" s="37"/>
      <c r="BF36" s="37"/>
      <c r="BG36" s="37"/>
      <c r="BH36" s="81"/>
      <c r="BI36" s="81"/>
      <c r="BJ36" s="81"/>
      <c r="BK36" s="81"/>
      <c r="BL36" s="81"/>
      <c r="BM36" s="81"/>
      <c r="BN36" s="28"/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</row>
    <row r="37" spans="1:104" s="26" customFormat="1" x14ac:dyDescent="0.2">
      <c r="A37" s="31" t="str">
        <f t="shared" si="44"/>
        <v/>
      </c>
      <c r="B37" s="15" t="s">
        <v>35</v>
      </c>
      <c r="C37" s="192"/>
      <c r="D37" s="15"/>
      <c r="E37" s="15"/>
      <c r="F37" s="15"/>
      <c r="G37" s="37" t="str">
        <f>IF(OR(E37="",F37=""),"",IF(LEFT(E37,1)="M",VLOOKUP(F37,Setup!$J$9:$K$23,2,TRUE),VLOOKUP(F37,Setup!$L$9:$M$23,2,TRUE)))</f>
        <v/>
      </c>
      <c r="H37" s="37">
        <f>IF(F37="",0,VLOOKUP(AL37,DATA!$L$2:$N$1910,IF(LEFT(E37,1)="F",3,2)))</f>
        <v>0</v>
      </c>
      <c r="I37" s="15"/>
      <c r="J37" s="15"/>
      <c r="K37" s="112"/>
      <c r="L37" s="112"/>
      <c r="M37" s="112"/>
      <c r="N37" s="112"/>
      <c r="O37" s="113">
        <f t="shared" si="24"/>
        <v>0</v>
      </c>
      <c r="P37" s="197"/>
      <c r="Q37" s="112"/>
      <c r="R37" s="112"/>
      <c r="S37" s="112"/>
      <c r="T37" s="112"/>
      <c r="U37" s="113">
        <f t="shared" si="25"/>
        <v>0</v>
      </c>
      <c r="V37" s="114">
        <f t="shared" si="26"/>
        <v>0</v>
      </c>
      <c r="W37" s="112"/>
      <c r="X37" s="112"/>
      <c r="Y37" s="112"/>
      <c r="Z37" s="112"/>
      <c r="AA37" s="113">
        <f t="shared" si="27"/>
        <v>0</v>
      </c>
      <c r="AB37" s="114">
        <f t="shared" si="28"/>
        <v>0</v>
      </c>
      <c r="AC37" s="115">
        <f t="shared" si="29"/>
        <v>0</v>
      </c>
      <c r="AD37" s="115">
        <f>IF(OR(AB37=0,D37="",D37&lt;40),0,VLOOKUP($D37,DATA!$A$2:$B$53,2,TRUE)*AC37)</f>
        <v>0</v>
      </c>
      <c r="AE37" s="173" t="str">
        <f ca="1">IF(E37="","",OFFSET(Setup!$Q$1,MATCH(E37,Setup!O:O,0)-1,0))</f>
        <v/>
      </c>
      <c r="AF37" s="113">
        <f t="shared" ca="1" si="30"/>
        <v>0</v>
      </c>
      <c r="AG37" s="37">
        <f>IF(OR(AB37=0),0,VLOOKUP(AV37,Setup!$S$6:$T$15,2,TRUE))</f>
        <v>0</v>
      </c>
      <c r="AH37" s="116"/>
      <c r="AI37" s="111" t="s">
        <v>712</v>
      </c>
      <c r="AJ37" s="103">
        <f t="shared" si="31"/>
        <v>1</v>
      </c>
      <c r="AK37" s="37">
        <f t="shared" si="32"/>
        <v>2</v>
      </c>
      <c r="AL37" s="24">
        <f t="shared" si="33"/>
        <v>0</v>
      </c>
      <c r="AM37" s="24">
        <f t="shared" si="34"/>
        <v>0</v>
      </c>
      <c r="AN37" s="24">
        <f t="shared" si="35"/>
        <v>0</v>
      </c>
      <c r="AO37" s="36" t="str">
        <f t="shared" si="36"/>
        <v/>
      </c>
      <c r="AP37" s="36"/>
      <c r="AQ37" s="26">
        <f t="shared" si="37"/>
        <v>0</v>
      </c>
      <c r="AR37" s="190">
        <f t="shared" ca="1" si="38"/>
        <v>0</v>
      </c>
      <c r="AS37" s="36">
        <f t="shared" ca="1" si="39"/>
        <v>40</v>
      </c>
      <c r="AT37" s="153">
        <f t="shared" ca="1" si="40"/>
        <v>0</v>
      </c>
      <c r="AU37" s="94">
        <f t="shared" ca="1" si="41"/>
        <v>40</v>
      </c>
      <c r="AV37" s="174">
        <f t="shared" ca="1" si="42"/>
        <v>1</v>
      </c>
      <c r="AW37" s="157">
        <f t="shared" si="43"/>
        <v>0</v>
      </c>
      <c r="AX37" s="24">
        <f t="shared" si="22"/>
        <v>40</v>
      </c>
      <c r="AY37" s="19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0</v>
      </c>
      <c r="AZ37" s="37"/>
      <c r="BA37" s="37"/>
      <c r="BB37" s="37"/>
      <c r="BC37" s="37"/>
      <c r="BD37" s="37"/>
      <c r="BE37" s="37"/>
      <c r="BF37" s="37"/>
      <c r="BG37" s="37"/>
      <c r="BH37" s="81"/>
      <c r="BI37" s="81"/>
      <c r="BJ37" s="81"/>
      <c r="BK37" s="81"/>
      <c r="BL37" s="81"/>
      <c r="BM37" s="81"/>
      <c r="BN37" s="28"/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</row>
    <row r="38" spans="1:104" s="26" customFormat="1" x14ac:dyDescent="0.2">
      <c r="A38" s="31" t="str">
        <f t="shared" si="44"/>
        <v/>
      </c>
      <c r="B38" s="15" t="s">
        <v>35</v>
      </c>
      <c r="C38" s="192"/>
      <c r="D38" s="15"/>
      <c r="E38" s="15"/>
      <c r="F38" s="15"/>
      <c r="G38" s="37" t="str">
        <f>IF(OR(E38="",F38=""),"",IF(LEFT(E38,1)="M",VLOOKUP(F38,Setup!$J$9:$K$23,2,TRUE),VLOOKUP(F38,Setup!$L$9:$M$23,2,TRUE)))</f>
        <v/>
      </c>
      <c r="H38" s="37">
        <f>IF(F38="",0,VLOOKUP(AL38,DATA!$L$2:$N$1910,IF(LEFT(E38,1)="F",3,2)))</f>
        <v>0</v>
      </c>
      <c r="I38" s="15"/>
      <c r="J38" s="15"/>
      <c r="K38" s="112"/>
      <c r="L38" s="112"/>
      <c r="M38" s="112"/>
      <c r="N38" s="112"/>
      <c r="O38" s="113">
        <f t="shared" si="24"/>
        <v>0</v>
      </c>
      <c r="P38" s="197"/>
      <c r="Q38" s="112"/>
      <c r="R38" s="112"/>
      <c r="S38" s="112"/>
      <c r="T38" s="112"/>
      <c r="U38" s="113">
        <f t="shared" si="25"/>
        <v>0</v>
      </c>
      <c r="V38" s="114">
        <f t="shared" si="26"/>
        <v>0</v>
      </c>
      <c r="W38" s="112"/>
      <c r="X38" s="112"/>
      <c r="Y38" s="112"/>
      <c r="Z38" s="112"/>
      <c r="AA38" s="113">
        <f t="shared" si="27"/>
        <v>0</v>
      </c>
      <c r="AB38" s="114">
        <f t="shared" si="28"/>
        <v>0</v>
      </c>
      <c r="AC38" s="115">
        <f t="shared" si="29"/>
        <v>0</v>
      </c>
      <c r="AD38" s="115">
        <f>IF(OR(AB38=0,D38="",D38&lt;40),0,VLOOKUP($D38,DATA!$A$2:$B$53,2,TRUE)*AC38)</f>
        <v>0</v>
      </c>
      <c r="AE38" s="173" t="str">
        <f ca="1">IF(E38="","",OFFSET(Setup!$Q$1,MATCH(E38,Setup!O:O,0)-1,0))</f>
        <v/>
      </c>
      <c r="AF38" s="113">
        <f t="shared" ca="1" si="30"/>
        <v>0</v>
      </c>
      <c r="AG38" s="37">
        <f>IF(OR(AB38=0),0,VLOOKUP(AV38,Setup!$S$6:$T$15,2,TRUE))</f>
        <v>0</v>
      </c>
      <c r="AH38" s="116"/>
      <c r="AI38" s="111" t="s">
        <v>712</v>
      </c>
      <c r="AJ38" s="103">
        <f t="shared" si="31"/>
        <v>1</v>
      </c>
      <c r="AK38" s="37">
        <f t="shared" si="32"/>
        <v>2</v>
      </c>
      <c r="AL38" s="24">
        <f t="shared" si="33"/>
        <v>0</v>
      </c>
      <c r="AM38" s="24">
        <f t="shared" si="34"/>
        <v>0</v>
      </c>
      <c r="AN38" s="24">
        <f t="shared" si="35"/>
        <v>0</v>
      </c>
      <c r="AO38" s="36" t="str">
        <f t="shared" si="36"/>
        <v/>
      </c>
      <c r="AP38" s="36"/>
      <c r="AQ38" s="26">
        <f t="shared" si="37"/>
        <v>0</v>
      </c>
      <c r="AR38" s="190">
        <f t="shared" ca="1" si="38"/>
        <v>0</v>
      </c>
      <c r="AS38" s="36">
        <f t="shared" ca="1" si="39"/>
        <v>40</v>
      </c>
      <c r="AT38" s="153">
        <f t="shared" ca="1" si="40"/>
        <v>0</v>
      </c>
      <c r="AU38" s="94">
        <f t="shared" ca="1" si="41"/>
        <v>40</v>
      </c>
      <c r="AV38" s="174">
        <f t="shared" ca="1" si="42"/>
        <v>1</v>
      </c>
      <c r="AW38" s="157">
        <f t="shared" si="43"/>
        <v>0</v>
      </c>
      <c r="AX38" s="24">
        <f t="shared" si="22"/>
        <v>40</v>
      </c>
      <c r="AY38" s="19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0</v>
      </c>
      <c r="AZ38" s="37"/>
      <c r="BA38" s="37"/>
      <c r="BB38" s="37"/>
      <c r="BC38" s="37"/>
      <c r="BD38" s="37"/>
      <c r="BE38" s="37"/>
      <c r="BF38" s="37"/>
      <c r="BG38" s="37"/>
      <c r="BH38" s="81"/>
      <c r="BI38" s="81"/>
      <c r="BJ38" s="81"/>
      <c r="BK38" s="81"/>
      <c r="BL38" s="81"/>
      <c r="BM38" s="81"/>
      <c r="BN38" s="28"/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</row>
    <row r="39" spans="1:104" s="26" customFormat="1" x14ac:dyDescent="0.2">
      <c r="A39" s="31" t="str">
        <f t="shared" si="44"/>
        <v/>
      </c>
      <c r="B39" s="15" t="s">
        <v>35</v>
      </c>
      <c r="C39" s="192"/>
      <c r="D39" s="15"/>
      <c r="E39" s="15"/>
      <c r="F39" s="15"/>
      <c r="G39" s="37" t="str">
        <f>IF(OR(E39="",F39=""),"",IF(LEFT(E39,1)="M",VLOOKUP(F39,Setup!$J$9:$K$23,2,TRUE),VLOOKUP(F39,Setup!$L$9:$M$23,2,TRUE)))</f>
        <v/>
      </c>
      <c r="H39" s="37">
        <f>IF(F39="",0,VLOOKUP(AL39,DATA!$L$2:$N$1910,IF(LEFT(E39,1)="F",3,2)))</f>
        <v>0</v>
      </c>
      <c r="I39" s="15"/>
      <c r="J39" s="15"/>
      <c r="K39" s="112"/>
      <c r="L39" s="112"/>
      <c r="M39" s="112"/>
      <c r="N39" s="112"/>
      <c r="O39" s="113">
        <f t="shared" si="24"/>
        <v>0</v>
      </c>
      <c r="P39" s="197"/>
      <c r="Q39" s="112"/>
      <c r="R39" s="112"/>
      <c r="S39" s="112"/>
      <c r="T39" s="112"/>
      <c r="U39" s="113">
        <f t="shared" si="25"/>
        <v>0</v>
      </c>
      <c r="V39" s="114">
        <f t="shared" si="26"/>
        <v>0</v>
      </c>
      <c r="W39" s="112"/>
      <c r="X39" s="112"/>
      <c r="Y39" s="112"/>
      <c r="Z39" s="112"/>
      <c r="AA39" s="113">
        <f t="shared" si="27"/>
        <v>0</v>
      </c>
      <c r="AB39" s="114">
        <f t="shared" si="28"/>
        <v>0</v>
      </c>
      <c r="AC39" s="115">
        <f t="shared" si="29"/>
        <v>0</v>
      </c>
      <c r="AD39" s="115">
        <f>IF(OR(AB39=0,D39="",D39&lt;40),0,VLOOKUP($D39,DATA!$A$2:$B$53,2,TRUE)*AC39)</f>
        <v>0</v>
      </c>
      <c r="AE39" s="173" t="str">
        <f ca="1">IF(E39="","",OFFSET(Setup!$Q$1,MATCH(E39,Setup!O:O,0)-1,0))</f>
        <v/>
      </c>
      <c r="AF39" s="113">
        <f t="shared" ca="1" si="30"/>
        <v>0</v>
      </c>
      <c r="AG39" s="37">
        <f>IF(OR(AB39=0),0,VLOOKUP(AV39,Setup!$S$6:$T$15,2,TRUE))</f>
        <v>0</v>
      </c>
      <c r="AH39" s="116"/>
      <c r="AI39" s="111" t="s">
        <v>712</v>
      </c>
      <c r="AJ39" s="103">
        <f t="shared" si="31"/>
        <v>1</v>
      </c>
      <c r="AK39" s="37">
        <f t="shared" si="32"/>
        <v>2</v>
      </c>
      <c r="AL39" s="24">
        <f t="shared" si="33"/>
        <v>0</v>
      </c>
      <c r="AM39" s="24">
        <f t="shared" si="34"/>
        <v>0</v>
      </c>
      <c r="AN39" s="24">
        <f t="shared" si="35"/>
        <v>0</v>
      </c>
      <c r="AO39" s="36" t="str">
        <f t="shared" si="36"/>
        <v/>
      </c>
      <c r="AP39" s="36"/>
      <c r="AQ39" s="26">
        <f t="shared" si="37"/>
        <v>0</v>
      </c>
      <c r="AR39" s="190">
        <f t="shared" ca="1" si="38"/>
        <v>0</v>
      </c>
      <c r="AS39" s="36">
        <f t="shared" ca="1" si="39"/>
        <v>40</v>
      </c>
      <c r="AT39" s="153">
        <f t="shared" ca="1" si="40"/>
        <v>0</v>
      </c>
      <c r="AU39" s="94">
        <f t="shared" ca="1" si="41"/>
        <v>40</v>
      </c>
      <c r="AV39" s="174">
        <f t="shared" ca="1" si="42"/>
        <v>1</v>
      </c>
      <c r="AW39" s="157">
        <f t="shared" si="43"/>
        <v>0</v>
      </c>
      <c r="AX39" s="24">
        <f t="shared" si="22"/>
        <v>40</v>
      </c>
      <c r="AY39" s="19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0</v>
      </c>
      <c r="AZ39" s="37"/>
      <c r="BA39" s="37"/>
      <c r="BB39" s="37"/>
      <c r="BC39" s="37"/>
      <c r="BD39" s="37"/>
      <c r="BE39" s="37"/>
      <c r="BF39" s="37"/>
      <c r="BG39" s="37"/>
      <c r="BH39" s="81"/>
      <c r="BI39" s="81"/>
      <c r="BJ39" s="81"/>
      <c r="BK39" s="81"/>
      <c r="BL39" s="81"/>
      <c r="BM39" s="81"/>
      <c r="BN39" s="28"/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6">
        <v>0</v>
      </c>
    </row>
    <row r="40" spans="1:104" s="26" customFormat="1" x14ac:dyDescent="0.2">
      <c r="A40" s="31" t="str">
        <f t="shared" si="44"/>
        <v/>
      </c>
      <c r="B40" s="15" t="s">
        <v>35</v>
      </c>
      <c r="C40" s="192"/>
      <c r="D40" s="15"/>
      <c r="E40" s="15"/>
      <c r="F40" s="15"/>
      <c r="G40" s="37" t="str">
        <f>IF(OR(E40="",F40=""),"",IF(LEFT(E40,1)="M",VLOOKUP(F40,Setup!$J$9:$K$23,2,TRUE),VLOOKUP(F40,Setup!$L$9:$M$23,2,TRUE)))</f>
        <v/>
      </c>
      <c r="H40" s="37">
        <f>IF(F40="",0,VLOOKUP(AL40,DATA!$L$2:$N$1910,IF(LEFT(E40,1)="F",3,2)))</f>
        <v>0</v>
      </c>
      <c r="I40" s="15"/>
      <c r="J40" s="15"/>
      <c r="K40" s="112"/>
      <c r="L40" s="112"/>
      <c r="M40" s="112"/>
      <c r="N40" s="112"/>
      <c r="O40" s="113">
        <f t="shared" si="24"/>
        <v>0</v>
      </c>
      <c r="P40" s="197"/>
      <c r="Q40" s="112"/>
      <c r="R40" s="112"/>
      <c r="S40" s="112"/>
      <c r="T40" s="112"/>
      <c r="U40" s="113">
        <f t="shared" si="25"/>
        <v>0</v>
      </c>
      <c r="V40" s="114">
        <f t="shared" si="26"/>
        <v>0</v>
      </c>
      <c r="W40" s="112"/>
      <c r="X40" s="112"/>
      <c r="Y40" s="112"/>
      <c r="Z40" s="112"/>
      <c r="AA40" s="113">
        <f t="shared" si="27"/>
        <v>0</v>
      </c>
      <c r="AB40" s="114">
        <f t="shared" si="28"/>
        <v>0</v>
      </c>
      <c r="AC40" s="115">
        <f t="shared" si="29"/>
        <v>0</v>
      </c>
      <c r="AD40" s="115">
        <f>IF(OR(AB40=0,D40="",D40&lt;40),0,VLOOKUP($D40,DATA!$A$2:$B$53,2,TRUE)*AC40)</f>
        <v>0</v>
      </c>
      <c r="AE40" s="173" t="str">
        <f ca="1">IF(E40="","",OFFSET(Setup!$Q$1,MATCH(E40,Setup!O:O,0)-1,0))</f>
        <v/>
      </c>
      <c r="AF40" s="113">
        <f t="shared" ca="1" si="30"/>
        <v>0</v>
      </c>
      <c r="AG40" s="37">
        <f>IF(OR(AB40=0),0,VLOOKUP(AV40,Setup!$S$6:$T$15,2,TRUE))</f>
        <v>0</v>
      </c>
      <c r="AH40" s="116"/>
      <c r="AI40" s="111" t="s">
        <v>712</v>
      </c>
      <c r="AJ40" s="103">
        <f t="shared" si="31"/>
        <v>1</v>
      </c>
      <c r="AK40" s="37">
        <f t="shared" si="32"/>
        <v>2</v>
      </c>
      <c r="AL40" s="24">
        <f t="shared" si="33"/>
        <v>0</v>
      </c>
      <c r="AM40" s="24">
        <f t="shared" si="34"/>
        <v>0</v>
      </c>
      <c r="AN40" s="24">
        <f t="shared" si="35"/>
        <v>0</v>
      </c>
      <c r="AO40" s="36" t="str">
        <f t="shared" si="36"/>
        <v/>
      </c>
      <c r="AP40" s="36"/>
      <c r="AQ40" s="26">
        <f t="shared" si="37"/>
        <v>0</v>
      </c>
      <c r="AR40" s="190">
        <f t="shared" ca="1" si="38"/>
        <v>0</v>
      </c>
      <c r="AS40" s="36">
        <f t="shared" ca="1" si="39"/>
        <v>40</v>
      </c>
      <c r="AT40" s="153">
        <f t="shared" ca="1" si="40"/>
        <v>0</v>
      </c>
      <c r="AU40" s="94">
        <f t="shared" ca="1" si="41"/>
        <v>40</v>
      </c>
      <c r="AV40" s="174">
        <f t="shared" ca="1" si="42"/>
        <v>1</v>
      </c>
      <c r="AW40" s="157">
        <f t="shared" si="43"/>
        <v>0</v>
      </c>
      <c r="AX40" s="24">
        <f t="shared" si="22"/>
        <v>40</v>
      </c>
      <c r="AY40" s="19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0</v>
      </c>
      <c r="AZ40" s="37"/>
      <c r="BA40" s="37"/>
      <c r="BB40" s="37"/>
      <c r="BC40" s="37"/>
      <c r="BD40" s="37"/>
      <c r="BE40" s="37"/>
      <c r="BF40" s="37"/>
      <c r="BG40" s="37"/>
      <c r="BH40" s="81"/>
      <c r="BI40" s="81"/>
      <c r="BJ40" s="81"/>
      <c r="BK40" s="81"/>
      <c r="BL40" s="81"/>
      <c r="BM40" s="81"/>
      <c r="BN40" s="28"/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</row>
    <row r="41" spans="1:104" s="26" customFormat="1" x14ac:dyDescent="0.2">
      <c r="A41" s="31">
        <f t="shared" si="44"/>
        <v>182.5</v>
      </c>
      <c r="B41" s="15" t="s">
        <v>32</v>
      </c>
      <c r="C41" s="192" t="s">
        <v>714</v>
      </c>
      <c r="D41" s="15">
        <v>40</v>
      </c>
      <c r="E41" s="15" t="s">
        <v>539</v>
      </c>
      <c r="F41" s="15">
        <v>74.849999999999994</v>
      </c>
      <c r="G41" s="37">
        <f>IF(OR(E41="",F41=""),"",IF(LEFT(E41,1)="M",VLOOKUP(F41,Setup!$J$9:$K$23,2,TRUE),VLOOKUP(F41,Setup!$L$9:$M$23,2,TRUE)))</f>
        <v>75</v>
      </c>
      <c r="H41" s="37">
        <f>IF(F41="",0,VLOOKUP(AL41,DATA!$L$2:$N$1910,IF(LEFT(E41,1)="F",3,2)))</f>
        <v>0.71319999999999995</v>
      </c>
      <c r="I41" s="15"/>
      <c r="J41" s="306" t="s">
        <v>759</v>
      </c>
      <c r="K41" s="307">
        <v>145</v>
      </c>
      <c r="L41" s="307">
        <v>155</v>
      </c>
      <c r="M41" s="307">
        <v>165</v>
      </c>
      <c r="N41" s="112"/>
      <c r="O41" s="113">
        <f t="shared" si="24"/>
        <v>165</v>
      </c>
      <c r="P41" s="308" t="s">
        <v>770</v>
      </c>
      <c r="Q41" s="307">
        <v>90</v>
      </c>
      <c r="R41" s="307">
        <v>95</v>
      </c>
      <c r="S41" s="112">
        <v>-100</v>
      </c>
      <c r="T41" s="112"/>
      <c r="U41" s="113">
        <f t="shared" si="25"/>
        <v>95</v>
      </c>
      <c r="V41" s="114">
        <f t="shared" si="26"/>
        <v>260</v>
      </c>
      <c r="W41" s="307">
        <v>182.5</v>
      </c>
      <c r="X41" s="307">
        <v>192.5</v>
      </c>
      <c r="Y41" s="307">
        <v>202.5</v>
      </c>
      <c r="Z41" s="112"/>
      <c r="AA41" s="113">
        <f t="shared" si="27"/>
        <v>202.5</v>
      </c>
      <c r="AB41" s="114">
        <f t="shared" si="28"/>
        <v>462.5</v>
      </c>
      <c r="AC41" s="115">
        <f t="shared" si="29"/>
        <v>329.85499999999996</v>
      </c>
      <c r="AD41" s="115">
        <f>IF(OR(AB41=0,D41="",D41&lt;40),0,VLOOKUP($D41,DATA!$A$2:$B$53,2,TRUE)*AC41)</f>
        <v>329.85499999999996</v>
      </c>
      <c r="AE41" s="173">
        <f ca="1">IF(E41="","",OFFSET(Setup!$Q$1,MATCH(E41,Setup!O:O,0)-1,0))</f>
        <v>1</v>
      </c>
      <c r="AF41" s="113" t="str">
        <f t="shared" ca="1" si="30"/>
        <v>1-M_M1_R_ABPU-75</v>
      </c>
      <c r="AG41" s="37">
        <f ca="1">IF(OR(AB41=0),0,VLOOKUP(AV41,Setup!$S$6:$T$15,2,TRUE))</f>
        <v>3</v>
      </c>
      <c r="AH41" s="116"/>
      <c r="AI41" s="111" t="s">
        <v>712</v>
      </c>
      <c r="AJ41" s="103">
        <f t="shared" si="31"/>
        <v>1</v>
      </c>
      <c r="AK41" s="37">
        <f t="shared" si="32"/>
        <v>7</v>
      </c>
      <c r="AL41" s="24">
        <f t="shared" si="33"/>
        <v>74.900000000000006</v>
      </c>
      <c r="AM41" s="24">
        <f t="shared" si="34"/>
        <v>462.5</v>
      </c>
      <c r="AN41" s="24">
        <f t="shared" si="35"/>
        <v>297.5</v>
      </c>
      <c r="AO41" s="36" t="str">
        <f t="shared" si="36"/>
        <v>M</v>
      </c>
      <c r="AP41" s="36"/>
      <c r="AQ41" s="26">
        <f t="shared" si="37"/>
        <v>1</v>
      </c>
      <c r="AR41" s="190">
        <f t="shared" ca="1" si="38"/>
        <v>5011023037</v>
      </c>
      <c r="AS41" s="36">
        <f t="shared" ca="1" si="39"/>
        <v>9</v>
      </c>
      <c r="AT41" s="153">
        <f t="shared" ca="1" si="40"/>
        <v>5011</v>
      </c>
      <c r="AU41" s="94">
        <f t="shared" ca="1" si="41"/>
        <v>9</v>
      </c>
      <c r="AV41" s="174">
        <f t="shared" ca="1" si="42"/>
        <v>1</v>
      </c>
      <c r="AW41" s="157">
        <f t="shared" si="43"/>
        <v>74.849999999999994</v>
      </c>
      <c r="AX41" s="24">
        <f t="shared" ref="AX41:AX57" si="45">RANK(AW41,AW:AW)</f>
        <v>37</v>
      </c>
      <c r="AY41" s="19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5011023037</v>
      </c>
      <c r="AZ41" s="37"/>
      <c r="BA41" s="37"/>
      <c r="BB41" s="37"/>
      <c r="BC41" s="37"/>
      <c r="BD41" s="37"/>
      <c r="BE41" s="37"/>
      <c r="BF41" s="37"/>
      <c r="BG41" s="37"/>
      <c r="BH41" s="81"/>
      <c r="BI41" s="81"/>
      <c r="BJ41" s="81"/>
      <c r="BK41" s="81"/>
      <c r="BL41" s="81"/>
      <c r="BM41" s="81"/>
      <c r="BN41" s="28"/>
      <c r="CJ41" s="26">
        <v>0</v>
      </c>
      <c r="CK41" s="26">
        <v>1</v>
      </c>
      <c r="CL41" s="26">
        <v>1</v>
      </c>
      <c r="CM41" s="26">
        <v>1</v>
      </c>
      <c r="CN41" s="26">
        <v>0</v>
      </c>
      <c r="CO41" s="26">
        <v>0</v>
      </c>
      <c r="CP41" s="26">
        <v>0</v>
      </c>
      <c r="CQ41" s="26">
        <v>1</v>
      </c>
      <c r="CR41" s="26">
        <v>1</v>
      </c>
      <c r="CS41" s="26">
        <v>-1</v>
      </c>
      <c r="CT41" s="26">
        <v>0</v>
      </c>
      <c r="CU41" s="26">
        <v>0</v>
      </c>
      <c r="CV41" s="26">
        <v>0</v>
      </c>
      <c r="CW41" s="26">
        <v>1</v>
      </c>
      <c r="CX41" s="26">
        <v>1</v>
      </c>
      <c r="CY41" s="26">
        <v>1</v>
      </c>
      <c r="CZ41" s="26">
        <v>0</v>
      </c>
    </row>
    <row r="42" spans="1:104" s="26" customFormat="1" x14ac:dyDescent="0.2">
      <c r="A42" s="31">
        <f t="shared" si="44"/>
        <v>190</v>
      </c>
      <c r="B42" s="15" t="s">
        <v>32</v>
      </c>
      <c r="C42" s="192" t="s">
        <v>723</v>
      </c>
      <c r="D42" s="15">
        <v>41</v>
      </c>
      <c r="E42" s="15" t="s">
        <v>539</v>
      </c>
      <c r="F42" s="15">
        <v>106.1</v>
      </c>
      <c r="G42" s="37">
        <f>IF(OR(E42="",F42=""),"",IF(LEFT(E42,1)="M",VLOOKUP(F42,Setup!$J$9:$K$23,2,TRUE),VLOOKUP(F42,Setup!$L$9:$M$23,2,TRUE)))</f>
        <v>110</v>
      </c>
      <c r="H42" s="37">
        <f>IF(F42="",0,VLOOKUP(AL42,DATA!$L$2:$N$1910,IF(LEFT(E42,1)="F",3,2)))</f>
        <v>0.59540000000000004</v>
      </c>
      <c r="I42" s="15"/>
      <c r="J42" s="15">
        <v>17</v>
      </c>
      <c r="K42" s="112">
        <v>-195</v>
      </c>
      <c r="L42" s="112">
        <v>-195</v>
      </c>
      <c r="M42" s="307">
        <v>195</v>
      </c>
      <c r="N42" s="112"/>
      <c r="O42" s="113">
        <f t="shared" si="24"/>
        <v>195</v>
      </c>
      <c r="P42" s="308" t="s">
        <v>771</v>
      </c>
      <c r="Q42" s="307">
        <v>110</v>
      </c>
      <c r="R42" s="307">
        <v>115</v>
      </c>
      <c r="S42" s="307">
        <v>120</v>
      </c>
      <c r="T42" s="112"/>
      <c r="U42" s="113">
        <f t="shared" si="25"/>
        <v>120</v>
      </c>
      <c r="V42" s="114">
        <f t="shared" si="26"/>
        <v>315</v>
      </c>
      <c r="W42" s="307">
        <v>190</v>
      </c>
      <c r="X42" s="307">
        <v>200</v>
      </c>
      <c r="Y42" s="307">
        <v>210</v>
      </c>
      <c r="Z42" s="112"/>
      <c r="AA42" s="113">
        <f t="shared" si="27"/>
        <v>210</v>
      </c>
      <c r="AB42" s="114">
        <f t="shared" si="28"/>
        <v>525</v>
      </c>
      <c r="AC42" s="115">
        <f t="shared" si="29"/>
        <v>312.58500000000004</v>
      </c>
      <c r="AD42" s="115">
        <f>IF(OR(AB42=0,D42="",D42&lt;40),0,VLOOKUP($D42,DATA!$A$2:$B$53,2,TRUE)*AC42)</f>
        <v>315.71085000000005</v>
      </c>
      <c r="AE42" s="173">
        <f ca="1">IF(E42="","",OFFSET(Setup!$Q$1,MATCH(E42,Setup!O:O,0)-1,0))</f>
        <v>1</v>
      </c>
      <c r="AF42" s="113" t="str">
        <f t="shared" ca="1" si="30"/>
        <v>1-M_M1_R_ABPU-110</v>
      </c>
      <c r="AG42" s="37">
        <f ca="1">IF(OR(AB42=0),0,VLOOKUP(AV42,Setup!$S$6:$T$15,2,TRUE))</f>
        <v>3</v>
      </c>
      <c r="AH42" s="116"/>
      <c r="AI42" s="111" t="s">
        <v>712</v>
      </c>
      <c r="AJ42" s="103">
        <f t="shared" si="31"/>
        <v>1</v>
      </c>
      <c r="AK42" s="37">
        <f t="shared" si="32"/>
        <v>7</v>
      </c>
      <c r="AL42" s="24">
        <f t="shared" si="33"/>
        <v>106.1</v>
      </c>
      <c r="AM42" s="24">
        <f t="shared" si="34"/>
        <v>525</v>
      </c>
      <c r="AN42" s="24">
        <f t="shared" si="35"/>
        <v>330</v>
      </c>
      <c r="AO42" s="36" t="str">
        <f t="shared" si="36"/>
        <v>M</v>
      </c>
      <c r="AP42" s="36"/>
      <c r="AQ42" s="26">
        <f t="shared" si="37"/>
        <v>1</v>
      </c>
      <c r="AR42" s="190">
        <f t="shared" ca="1" si="38"/>
        <v>5007026009</v>
      </c>
      <c r="AS42" s="36">
        <f t="shared" ca="1" si="39"/>
        <v>10</v>
      </c>
      <c r="AT42" s="153">
        <f t="shared" ca="1" si="40"/>
        <v>5007</v>
      </c>
      <c r="AU42" s="94">
        <f t="shared" ca="1" si="41"/>
        <v>10</v>
      </c>
      <c r="AV42" s="174">
        <f t="shared" ca="1" si="42"/>
        <v>1</v>
      </c>
      <c r="AW42" s="157">
        <f t="shared" si="43"/>
        <v>106.1</v>
      </c>
      <c r="AX42" s="24">
        <f t="shared" si="45"/>
        <v>9</v>
      </c>
      <c r="AY42" s="19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5007026009</v>
      </c>
      <c r="AZ42" s="37"/>
      <c r="BA42" s="37"/>
      <c r="BB42" s="37"/>
      <c r="BC42" s="37"/>
      <c r="BD42" s="37"/>
      <c r="BE42" s="37"/>
      <c r="BF42" s="37"/>
      <c r="BG42" s="37"/>
      <c r="BH42" s="81"/>
      <c r="BI42" s="81"/>
      <c r="BJ42" s="81"/>
      <c r="BK42" s="81"/>
      <c r="BL42" s="81"/>
      <c r="BM42" s="81"/>
      <c r="BN42" s="28"/>
      <c r="CJ42" s="26">
        <v>0</v>
      </c>
      <c r="CK42" s="26">
        <v>-1</v>
      </c>
      <c r="CL42" s="26">
        <v>-1</v>
      </c>
      <c r="CM42" s="26">
        <v>1</v>
      </c>
      <c r="CN42" s="26">
        <v>0</v>
      </c>
      <c r="CO42" s="26">
        <v>0</v>
      </c>
      <c r="CP42" s="26">
        <v>0</v>
      </c>
      <c r="CQ42" s="26">
        <v>1</v>
      </c>
      <c r="CR42" s="26">
        <v>1</v>
      </c>
      <c r="CS42" s="26">
        <v>1</v>
      </c>
      <c r="CT42" s="26">
        <v>0</v>
      </c>
      <c r="CU42" s="26">
        <v>0</v>
      </c>
      <c r="CV42" s="26">
        <v>0</v>
      </c>
      <c r="CW42" s="26">
        <v>1</v>
      </c>
      <c r="CX42" s="26">
        <v>1</v>
      </c>
      <c r="CY42" s="26">
        <v>1</v>
      </c>
      <c r="CZ42" s="26">
        <v>0</v>
      </c>
    </row>
    <row r="43" spans="1:104" s="26" customFormat="1" x14ac:dyDescent="0.2">
      <c r="A43" s="31">
        <f t="shared" si="44"/>
        <v>190</v>
      </c>
      <c r="B43" s="15" t="s">
        <v>32</v>
      </c>
      <c r="C43" s="192" t="s">
        <v>720</v>
      </c>
      <c r="D43" s="15">
        <v>40</v>
      </c>
      <c r="E43" s="15" t="s">
        <v>545</v>
      </c>
      <c r="F43" s="15">
        <v>87.05</v>
      </c>
      <c r="G43" s="37">
        <f>IF(OR(E43="",F43=""),"",IF(LEFT(E43,1)="M",VLOOKUP(F43,Setup!$J$9:$K$23,2,TRUE),VLOOKUP(F43,Setup!$L$9:$M$23,2,TRUE)))</f>
        <v>90</v>
      </c>
      <c r="H43" s="37">
        <f>IF(F43="",0,VLOOKUP(AL43,DATA!$L$2:$N$1910,IF(LEFT(E43,1)="F",3,2)))</f>
        <v>0.64949999999999997</v>
      </c>
      <c r="I43" s="15"/>
      <c r="J43" s="306" t="s">
        <v>754</v>
      </c>
      <c r="K43" s="307">
        <v>170</v>
      </c>
      <c r="L43" s="307">
        <v>182.5</v>
      </c>
      <c r="M43" s="112"/>
      <c r="N43" s="112"/>
      <c r="O43" s="113">
        <f t="shared" si="24"/>
        <v>182.5</v>
      </c>
      <c r="P43" s="308" t="s">
        <v>770</v>
      </c>
      <c r="Q43" s="307">
        <v>130</v>
      </c>
      <c r="R43" s="307">
        <v>135</v>
      </c>
      <c r="S43" s="112"/>
      <c r="T43" s="112"/>
      <c r="U43" s="113">
        <f t="shared" si="25"/>
        <v>135</v>
      </c>
      <c r="V43" s="114">
        <f t="shared" si="26"/>
        <v>317.5</v>
      </c>
      <c r="W43" s="307">
        <v>190</v>
      </c>
      <c r="X43" s="307">
        <v>205</v>
      </c>
      <c r="Y43" s="112">
        <v>-210</v>
      </c>
      <c r="Z43" s="112"/>
      <c r="AA43" s="113">
        <f t="shared" si="27"/>
        <v>205</v>
      </c>
      <c r="AB43" s="114">
        <f t="shared" si="28"/>
        <v>522.5</v>
      </c>
      <c r="AC43" s="115">
        <f t="shared" si="29"/>
        <v>339.36374999999998</v>
      </c>
      <c r="AD43" s="115">
        <f>IF(OR(AB43=0,D43="",D43&lt;40),0,VLOOKUP($D43,DATA!$A$2:$B$53,2,TRUE)*AC43)</f>
        <v>339.36374999999998</v>
      </c>
      <c r="AE43" s="173">
        <f ca="1">IF(E43="","",OFFSET(Setup!$Q$1,MATCH(E43,Setup!O:O,0)-1,0))</f>
        <v>1</v>
      </c>
      <c r="AF43" s="113" t="str">
        <f t="shared" ca="1" si="30"/>
        <v>2-M_M1_C_ABPU-90</v>
      </c>
      <c r="AG43" s="37">
        <f ca="1">IF(OR(AB43=0),0,VLOOKUP(AV43,Setup!$S$6:$T$15,2,TRUE))</f>
        <v>3</v>
      </c>
      <c r="AH43" s="116"/>
      <c r="AI43" s="111" t="s">
        <v>712</v>
      </c>
      <c r="AJ43" s="103">
        <f t="shared" si="31"/>
        <v>1</v>
      </c>
      <c r="AK43" s="37">
        <f t="shared" si="32"/>
        <v>7</v>
      </c>
      <c r="AL43" s="24">
        <f t="shared" si="33"/>
        <v>87.1</v>
      </c>
      <c r="AM43" s="24">
        <f t="shared" si="34"/>
        <v>522.5</v>
      </c>
      <c r="AN43" s="24">
        <f t="shared" si="35"/>
        <v>340</v>
      </c>
      <c r="AO43" s="36" t="str">
        <f t="shared" si="36"/>
        <v>M</v>
      </c>
      <c r="AP43" s="36"/>
      <c r="AQ43" s="26">
        <f t="shared" si="37"/>
        <v>1</v>
      </c>
      <c r="AR43" s="190">
        <f t="shared" ca="1" si="38"/>
        <v>5209025024</v>
      </c>
      <c r="AS43" s="36">
        <f t="shared" ca="1" si="39"/>
        <v>2</v>
      </c>
      <c r="AT43" s="153">
        <f t="shared" ca="1" si="40"/>
        <v>5209</v>
      </c>
      <c r="AU43" s="94">
        <f t="shared" ca="1" si="41"/>
        <v>1</v>
      </c>
      <c r="AV43" s="174">
        <f t="shared" ca="1" si="42"/>
        <v>2</v>
      </c>
      <c r="AW43" s="157">
        <f t="shared" si="43"/>
        <v>87.05</v>
      </c>
      <c r="AX43" s="24">
        <f t="shared" si="45"/>
        <v>24</v>
      </c>
      <c r="AY43" s="19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5209025024</v>
      </c>
      <c r="AZ43" s="37"/>
      <c r="BA43" s="37"/>
      <c r="BB43" s="37"/>
      <c r="BC43" s="37"/>
      <c r="BD43" s="37"/>
      <c r="BE43" s="37"/>
      <c r="BF43" s="37"/>
      <c r="BG43" s="37"/>
      <c r="BH43" s="81"/>
      <c r="BI43" s="81"/>
      <c r="BJ43" s="81"/>
      <c r="BK43" s="81"/>
      <c r="BL43" s="81"/>
      <c r="BM43" s="81"/>
      <c r="BN43" s="28"/>
      <c r="CJ43" s="26">
        <v>0</v>
      </c>
      <c r="CK43" s="26">
        <v>1</v>
      </c>
      <c r="CL43" s="26">
        <v>1</v>
      </c>
      <c r="CM43" s="26">
        <v>0</v>
      </c>
      <c r="CN43" s="26">
        <v>0</v>
      </c>
      <c r="CO43" s="26">
        <v>0</v>
      </c>
      <c r="CP43" s="26">
        <v>0</v>
      </c>
      <c r="CQ43" s="26">
        <v>1</v>
      </c>
      <c r="CR43" s="26">
        <v>1</v>
      </c>
      <c r="CS43" s="26">
        <v>0</v>
      </c>
      <c r="CT43" s="26">
        <v>0</v>
      </c>
      <c r="CU43" s="26">
        <v>0</v>
      </c>
      <c r="CV43" s="26">
        <v>0</v>
      </c>
      <c r="CW43" s="26">
        <v>1</v>
      </c>
      <c r="CX43" s="26">
        <v>1</v>
      </c>
      <c r="CY43" s="26">
        <v>-1</v>
      </c>
      <c r="CZ43" s="26">
        <v>0</v>
      </c>
    </row>
    <row r="44" spans="1:104" s="26" customFormat="1" x14ac:dyDescent="0.2">
      <c r="A44" s="31">
        <f t="shared" si="44"/>
        <v>190</v>
      </c>
      <c r="B44" s="15" t="s">
        <v>32</v>
      </c>
      <c r="C44" s="192" t="s">
        <v>713</v>
      </c>
      <c r="D44" s="15">
        <v>40</v>
      </c>
      <c r="E44" s="306" t="s">
        <v>539</v>
      </c>
      <c r="F44" s="15">
        <v>109.45</v>
      </c>
      <c r="G44" s="37">
        <f>IF(OR(E44="",F44=""),"",IF(LEFT(E44,1)="M",VLOOKUP(F44,Setup!$J$9:$K$23,2,TRUE),VLOOKUP(F44,Setup!$L$9:$M$23,2,TRUE)))</f>
        <v>110</v>
      </c>
      <c r="H44" s="37">
        <f>IF(F44="",0,VLOOKUP(AL44,DATA!$L$2:$N$1910,IF(LEFT(E44,1)="F",3,2)))</f>
        <v>0.58930000000000005</v>
      </c>
      <c r="I44" s="15"/>
      <c r="J44" s="306" t="s">
        <v>755</v>
      </c>
      <c r="K44" s="307">
        <v>175</v>
      </c>
      <c r="L44" s="307">
        <v>180</v>
      </c>
      <c r="M44" s="307">
        <v>190</v>
      </c>
      <c r="N44" s="112"/>
      <c r="O44" s="113">
        <f t="shared" si="24"/>
        <v>190</v>
      </c>
      <c r="P44" s="308" t="s">
        <v>771</v>
      </c>
      <c r="Q44" s="307">
        <v>95</v>
      </c>
      <c r="R44" s="307">
        <v>105</v>
      </c>
      <c r="S44" s="112">
        <v>-115</v>
      </c>
      <c r="T44" s="112"/>
      <c r="U44" s="113">
        <f t="shared" si="25"/>
        <v>105</v>
      </c>
      <c r="V44" s="114">
        <f t="shared" si="26"/>
        <v>295</v>
      </c>
      <c r="W44" s="307">
        <v>190</v>
      </c>
      <c r="X44" s="307">
        <v>205</v>
      </c>
      <c r="Y44" s="307">
        <v>215</v>
      </c>
      <c r="Z44" s="112"/>
      <c r="AA44" s="113">
        <f t="shared" si="27"/>
        <v>215</v>
      </c>
      <c r="AB44" s="114">
        <f t="shared" si="28"/>
        <v>510</v>
      </c>
      <c r="AC44" s="115">
        <f t="shared" si="29"/>
        <v>300.54300000000001</v>
      </c>
      <c r="AD44" s="115">
        <f>IF(OR(AB44=0,D44="",D44&lt;40),0,VLOOKUP($D44,DATA!$A$2:$B$53,2,TRUE)*AC44)</f>
        <v>300.54300000000001</v>
      </c>
      <c r="AE44" s="173">
        <f ca="1">IF(E44="","",OFFSET(Setup!$Q$1,MATCH(E44,Setup!O:O,0)-1,0))</f>
        <v>1</v>
      </c>
      <c r="AF44" s="113" t="str">
        <f t="shared" ca="1" si="30"/>
        <v>2-M_M1_R_ABPU-110</v>
      </c>
      <c r="AG44" s="37">
        <f ca="1">IF(OR(AB44=0),0,VLOOKUP(AV44,Setup!$S$6:$T$15,2,TRUE))</f>
        <v>3</v>
      </c>
      <c r="AH44" s="116"/>
      <c r="AI44" s="111" t="s">
        <v>712</v>
      </c>
      <c r="AJ44" s="103">
        <f t="shared" si="31"/>
        <v>1</v>
      </c>
      <c r="AK44" s="37">
        <f t="shared" si="32"/>
        <v>7</v>
      </c>
      <c r="AL44" s="24">
        <f t="shared" si="33"/>
        <v>109.5</v>
      </c>
      <c r="AM44" s="24">
        <f t="shared" si="34"/>
        <v>510</v>
      </c>
      <c r="AN44" s="24">
        <f t="shared" si="35"/>
        <v>320</v>
      </c>
      <c r="AO44" s="36" t="str">
        <f t="shared" si="36"/>
        <v>M</v>
      </c>
      <c r="AP44" s="36"/>
      <c r="AQ44" s="26">
        <f t="shared" si="37"/>
        <v>1</v>
      </c>
      <c r="AR44" s="190">
        <f t="shared" ca="1" si="38"/>
        <v>5007024006</v>
      </c>
      <c r="AS44" s="36">
        <f t="shared" ca="1" si="39"/>
        <v>11</v>
      </c>
      <c r="AT44" s="153">
        <f t="shared" ca="1" si="40"/>
        <v>5007</v>
      </c>
      <c r="AU44" s="94">
        <f t="shared" ca="1" si="41"/>
        <v>10</v>
      </c>
      <c r="AV44" s="174">
        <f t="shared" ca="1" si="42"/>
        <v>2</v>
      </c>
      <c r="AW44" s="157">
        <f t="shared" si="43"/>
        <v>109.45</v>
      </c>
      <c r="AX44" s="24">
        <f t="shared" si="45"/>
        <v>6</v>
      </c>
      <c r="AY44" s="19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5007024006</v>
      </c>
      <c r="AZ44" s="37"/>
      <c r="BA44" s="37"/>
      <c r="BB44" s="37"/>
      <c r="BC44" s="37"/>
      <c r="BD44" s="37"/>
      <c r="BE44" s="37"/>
      <c r="BF44" s="37"/>
      <c r="BG44" s="37"/>
      <c r="BH44" s="81"/>
      <c r="BI44" s="81"/>
      <c r="BJ44" s="81"/>
      <c r="BK44" s="81"/>
      <c r="BL44" s="81"/>
      <c r="BM44" s="81"/>
      <c r="BN44" s="28"/>
      <c r="CJ44" s="26">
        <v>0</v>
      </c>
      <c r="CK44" s="26">
        <v>1</v>
      </c>
      <c r="CL44" s="26">
        <v>1</v>
      </c>
      <c r="CM44" s="26">
        <v>1</v>
      </c>
      <c r="CN44" s="26">
        <v>0</v>
      </c>
      <c r="CO44" s="26">
        <v>0</v>
      </c>
      <c r="CP44" s="26">
        <v>0</v>
      </c>
      <c r="CQ44" s="26">
        <v>1</v>
      </c>
      <c r="CR44" s="26">
        <v>1</v>
      </c>
      <c r="CS44" s="26">
        <v>-1</v>
      </c>
      <c r="CT44" s="26">
        <v>0</v>
      </c>
      <c r="CU44" s="26">
        <v>0</v>
      </c>
      <c r="CV44" s="26">
        <v>0</v>
      </c>
      <c r="CW44" s="26">
        <v>1</v>
      </c>
      <c r="CX44" s="26">
        <v>1</v>
      </c>
      <c r="CY44" s="26">
        <v>1</v>
      </c>
      <c r="CZ44" s="26">
        <v>0</v>
      </c>
    </row>
    <row r="45" spans="1:104" s="26" customFormat="1" x14ac:dyDescent="0.2">
      <c r="A45" s="31">
        <f t="shared" si="44"/>
        <v>200</v>
      </c>
      <c r="B45" s="15" t="s">
        <v>32</v>
      </c>
      <c r="C45" s="192" t="s">
        <v>718</v>
      </c>
      <c r="D45" s="15">
        <v>41</v>
      </c>
      <c r="E45" s="15" t="s">
        <v>545</v>
      </c>
      <c r="F45" s="15">
        <v>89</v>
      </c>
      <c r="G45" s="37">
        <f>IF(OR(E45="",F45=""),"",IF(LEFT(E45,1)="M",VLOOKUP(F45,Setup!$J$9:$K$23,2,TRUE),VLOOKUP(F45,Setup!$L$9:$M$23,2,TRUE)))</f>
        <v>90</v>
      </c>
      <c r="H45" s="37">
        <f>IF(F45="",0,VLOOKUP(AL45,DATA!$L$2:$N$1910,IF(LEFT(E45,1)="F",3,2)))</f>
        <v>0.6421</v>
      </c>
      <c r="I45" s="15"/>
      <c r="J45" s="306" t="s">
        <v>754</v>
      </c>
      <c r="K45" s="307">
        <v>220</v>
      </c>
      <c r="L45" s="112">
        <v>-240</v>
      </c>
      <c r="M45" s="112">
        <v>-240</v>
      </c>
      <c r="N45" s="112"/>
      <c r="O45" s="113">
        <f t="shared" si="24"/>
        <v>220</v>
      </c>
      <c r="P45" s="308" t="s">
        <v>770</v>
      </c>
      <c r="Q45" s="307">
        <v>110</v>
      </c>
      <c r="R45" s="112">
        <v>-120</v>
      </c>
      <c r="S45" s="112">
        <v>-120</v>
      </c>
      <c r="T45" s="112"/>
      <c r="U45" s="113">
        <f t="shared" si="25"/>
        <v>110</v>
      </c>
      <c r="V45" s="114">
        <f t="shared" si="26"/>
        <v>330</v>
      </c>
      <c r="W45" s="307">
        <v>200</v>
      </c>
      <c r="X45" s="307">
        <v>215</v>
      </c>
      <c r="Y45" s="307">
        <v>220</v>
      </c>
      <c r="Z45" s="112"/>
      <c r="AA45" s="113">
        <f t="shared" si="27"/>
        <v>220</v>
      </c>
      <c r="AB45" s="114">
        <f t="shared" si="28"/>
        <v>550</v>
      </c>
      <c r="AC45" s="115">
        <f t="shared" si="29"/>
        <v>353.15500000000003</v>
      </c>
      <c r="AD45" s="115">
        <f>IF(OR(AB45=0,D45="",D45&lt;40),0,VLOOKUP($D45,DATA!$A$2:$B$53,2,TRUE)*AC45)</f>
        <v>356.68655000000001</v>
      </c>
      <c r="AE45" s="173">
        <f ca="1">IF(E45="","",OFFSET(Setup!$Q$1,MATCH(E45,Setup!O:O,0)-1,0))</f>
        <v>1</v>
      </c>
      <c r="AF45" s="113" t="str">
        <f t="shared" ca="1" si="30"/>
        <v>1-M_M1_C_ABPU-90</v>
      </c>
      <c r="AG45" s="37">
        <f ca="1">IF(OR(AB45=0),0,VLOOKUP(AV45,Setup!$S$6:$T$15,2,TRUE))</f>
        <v>3</v>
      </c>
      <c r="AH45" s="116"/>
      <c r="AI45" s="111" t="s">
        <v>712</v>
      </c>
      <c r="AJ45" s="103">
        <f t="shared" si="31"/>
        <v>1</v>
      </c>
      <c r="AK45" s="37">
        <f t="shared" si="32"/>
        <v>7</v>
      </c>
      <c r="AL45" s="24">
        <f t="shared" si="33"/>
        <v>89</v>
      </c>
      <c r="AM45" s="24">
        <f t="shared" si="34"/>
        <v>550</v>
      </c>
      <c r="AN45" s="24">
        <f t="shared" si="35"/>
        <v>330</v>
      </c>
      <c r="AO45" s="36" t="str">
        <f t="shared" si="36"/>
        <v>M</v>
      </c>
      <c r="AP45" s="36"/>
      <c r="AQ45" s="26">
        <f t="shared" si="37"/>
        <v>1</v>
      </c>
      <c r="AR45" s="190">
        <f t="shared" ca="1" si="38"/>
        <v>5209027018</v>
      </c>
      <c r="AS45" s="36">
        <f t="shared" ca="1" si="39"/>
        <v>1</v>
      </c>
      <c r="AT45" s="153">
        <f t="shared" ca="1" si="40"/>
        <v>5209</v>
      </c>
      <c r="AU45" s="94">
        <f t="shared" ca="1" si="41"/>
        <v>1</v>
      </c>
      <c r="AV45" s="174">
        <f t="shared" ca="1" si="42"/>
        <v>1</v>
      </c>
      <c r="AW45" s="157">
        <f t="shared" si="43"/>
        <v>89</v>
      </c>
      <c r="AX45" s="24">
        <f t="shared" si="45"/>
        <v>18</v>
      </c>
      <c r="AY45" s="19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5209027018</v>
      </c>
      <c r="AZ45" s="37"/>
      <c r="BA45" s="37"/>
      <c r="BB45" s="37"/>
      <c r="BC45" s="37"/>
      <c r="BD45" s="37"/>
      <c r="BE45" s="37"/>
      <c r="BF45" s="37"/>
      <c r="BG45" s="37"/>
      <c r="BH45" s="81"/>
      <c r="BI45" s="81"/>
      <c r="BJ45" s="81"/>
      <c r="BK45" s="81"/>
      <c r="BL45" s="81"/>
      <c r="BM45" s="81"/>
      <c r="BN45" s="28"/>
      <c r="CJ45" s="26">
        <v>0</v>
      </c>
      <c r="CK45" s="26">
        <v>1</v>
      </c>
      <c r="CL45" s="26">
        <v>-1</v>
      </c>
      <c r="CM45" s="26">
        <v>-1</v>
      </c>
      <c r="CN45" s="26">
        <v>0</v>
      </c>
      <c r="CO45" s="26">
        <v>0</v>
      </c>
      <c r="CP45" s="26">
        <v>0</v>
      </c>
      <c r="CQ45" s="26">
        <v>1</v>
      </c>
      <c r="CR45" s="26">
        <v>-1</v>
      </c>
      <c r="CS45" s="26">
        <v>-1</v>
      </c>
      <c r="CT45" s="26">
        <v>0</v>
      </c>
      <c r="CU45" s="26">
        <v>0</v>
      </c>
      <c r="CV45" s="26">
        <v>0</v>
      </c>
      <c r="CW45" s="26">
        <v>1</v>
      </c>
      <c r="CX45" s="26">
        <v>1</v>
      </c>
      <c r="CY45" s="26">
        <v>1</v>
      </c>
      <c r="CZ45" s="26">
        <v>0</v>
      </c>
    </row>
    <row r="46" spans="1:104" s="26" customFormat="1" x14ac:dyDescent="0.2">
      <c r="A46" s="31">
        <f t="shared" si="44"/>
        <v>200</v>
      </c>
      <c r="B46" s="15" t="s">
        <v>32</v>
      </c>
      <c r="C46" s="192" t="s">
        <v>715</v>
      </c>
      <c r="D46" s="15">
        <v>43</v>
      </c>
      <c r="E46" s="15" t="s">
        <v>544</v>
      </c>
      <c r="F46" s="15">
        <v>79.150000000000006</v>
      </c>
      <c r="G46" s="37">
        <f>IF(OR(E46="",F46=""),"",IF(LEFT(E46,1)="M",VLOOKUP(F46,Setup!$J$9:$K$23,2,TRUE),VLOOKUP(F46,Setup!$L$9:$M$23,2,TRUE)))</f>
        <v>82.5</v>
      </c>
      <c r="H46" s="37">
        <f>IF(F46="",0,VLOOKUP(AL46,DATA!$L$2:$N$1910,IF(LEFT(E46,1)="F",3,2)))</f>
        <v>0.68710000000000004</v>
      </c>
      <c r="I46" s="15"/>
      <c r="J46" s="306" t="s">
        <v>760</v>
      </c>
      <c r="K46" s="307">
        <v>30</v>
      </c>
      <c r="L46" s="112"/>
      <c r="M46" s="112"/>
      <c r="N46" s="112"/>
      <c r="O46" s="113">
        <f t="shared" si="24"/>
        <v>30</v>
      </c>
      <c r="P46" s="308" t="s">
        <v>770</v>
      </c>
      <c r="Q46" s="307">
        <v>80</v>
      </c>
      <c r="R46" s="307">
        <v>87.5</v>
      </c>
      <c r="S46" s="307">
        <v>92.5</v>
      </c>
      <c r="T46" s="112"/>
      <c r="U46" s="113">
        <f t="shared" si="25"/>
        <v>92.5</v>
      </c>
      <c r="V46" s="114">
        <f t="shared" si="26"/>
        <v>122.5</v>
      </c>
      <c r="W46" s="307">
        <v>200</v>
      </c>
      <c r="X46" s="307">
        <v>215</v>
      </c>
      <c r="Y46" s="307">
        <v>230</v>
      </c>
      <c r="Z46" s="112"/>
      <c r="AA46" s="113">
        <f t="shared" si="27"/>
        <v>230</v>
      </c>
      <c r="AB46" s="114">
        <f t="shared" si="28"/>
        <v>352.5</v>
      </c>
      <c r="AC46" s="115">
        <f t="shared" si="29"/>
        <v>242.20275000000001</v>
      </c>
      <c r="AD46" s="115">
        <f>IF(OR(AB46=0,D46="",D46&lt;40),0,VLOOKUP($D46,DATA!$A$2:$B$53,2,TRUE)*AC46)</f>
        <v>249.71103524999998</v>
      </c>
      <c r="AE46" s="173">
        <f ca="1">IF(E46="","",OFFSET(Setup!$Q$1,MATCH(E46,Setup!O:O,0)-1,0))</f>
        <v>1</v>
      </c>
      <c r="AF46" s="113" t="str">
        <f t="shared" ca="1" si="30"/>
        <v>1-M_M1_C_BPU-82.5</v>
      </c>
      <c r="AG46" s="37">
        <f ca="1">IF(OR(AB46=0),0,VLOOKUP(AV46,Setup!$S$6:$T$15,2,TRUE))</f>
        <v>3</v>
      </c>
      <c r="AH46" s="116"/>
      <c r="AI46" s="111" t="s">
        <v>712</v>
      </c>
      <c r="AJ46" s="103">
        <f t="shared" si="31"/>
        <v>1</v>
      </c>
      <c r="AK46" s="37">
        <f t="shared" si="32"/>
        <v>7</v>
      </c>
      <c r="AL46" s="24">
        <f t="shared" si="33"/>
        <v>79.2</v>
      </c>
      <c r="AM46" s="24">
        <f t="shared" si="34"/>
        <v>352.5</v>
      </c>
      <c r="AN46" s="24">
        <f t="shared" si="35"/>
        <v>322.5</v>
      </c>
      <c r="AO46" s="36" t="str">
        <f t="shared" si="36"/>
        <v>M</v>
      </c>
      <c r="AP46" s="36"/>
      <c r="AQ46" s="26">
        <f t="shared" si="37"/>
        <v>1</v>
      </c>
      <c r="AR46" s="190">
        <f t="shared" ca="1" si="38"/>
        <v>5110022034</v>
      </c>
      <c r="AS46" s="36">
        <f t="shared" ca="1" si="39"/>
        <v>4</v>
      </c>
      <c r="AT46" s="153">
        <f t="shared" ca="1" si="40"/>
        <v>5110</v>
      </c>
      <c r="AU46" s="94">
        <f t="shared" ca="1" si="41"/>
        <v>4</v>
      </c>
      <c r="AV46" s="174">
        <f t="shared" ca="1" si="42"/>
        <v>1</v>
      </c>
      <c r="AW46" s="157">
        <f t="shared" si="43"/>
        <v>79.150000000000006</v>
      </c>
      <c r="AX46" s="24">
        <f t="shared" si="45"/>
        <v>34</v>
      </c>
      <c r="AY46" s="19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5110022034</v>
      </c>
      <c r="AZ46" s="37"/>
      <c r="BA46" s="37"/>
      <c r="BB46" s="37"/>
      <c r="BC46" s="37"/>
      <c r="BD46" s="37"/>
      <c r="BE46" s="37"/>
      <c r="BF46" s="37"/>
      <c r="BG46" s="37"/>
      <c r="BH46" s="81"/>
      <c r="BI46" s="81"/>
      <c r="BJ46" s="81"/>
      <c r="BK46" s="81"/>
      <c r="BL46" s="81"/>
      <c r="BM46" s="81"/>
      <c r="BN46" s="28"/>
      <c r="CJ46" s="26">
        <v>0</v>
      </c>
      <c r="CK46" s="26">
        <v>1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1</v>
      </c>
      <c r="CR46" s="26">
        <v>1</v>
      </c>
      <c r="CS46" s="26">
        <v>1</v>
      </c>
      <c r="CT46" s="26">
        <v>0</v>
      </c>
      <c r="CU46" s="26">
        <v>0</v>
      </c>
      <c r="CV46" s="26">
        <v>0</v>
      </c>
      <c r="CW46" s="26">
        <v>1</v>
      </c>
      <c r="CX46" s="26">
        <v>1</v>
      </c>
      <c r="CY46" s="26">
        <v>1</v>
      </c>
      <c r="CZ46" s="26">
        <v>0</v>
      </c>
    </row>
    <row r="47" spans="1:104" s="26" customFormat="1" x14ac:dyDescent="0.2">
      <c r="A47" s="31">
        <f t="shared" si="44"/>
        <v>220</v>
      </c>
      <c r="B47" s="15" t="s">
        <v>32</v>
      </c>
      <c r="C47" s="192" t="s">
        <v>749</v>
      </c>
      <c r="D47" s="15">
        <v>34</v>
      </c>
      <c r="E47" s="15" t="s">
        <v>454</v>
      </c>
      <c r="F47" s="15">
        <v>73.849999999999994</v>
      </c>
      <c r="G47" s="37">
        <f>IF(OR(E47="",F47=""),"",IF(LEFT(E47,1)="M",VLOOKUP(F47,Setup!$J$9:$K$23,2,TRUE),VLOOKUP(F47,Setup!$L$9:$M$23,2,TRUE)))</f>
        <v>75</v>
      </c>
      <c r="H47" s="37">
        <f>IF(F47="",0,VLOOKUP(AL47,DATA!$L$2:$N$1910,IF(LEFT(E47,1)="F",3,2)))</f>
        <v>0.72</v>
      </c>
      <c r="I47" s="15"/>
      <c r="J47" s="306" t="s">
        <v>761</v>
      </c>
      <c r="K47" s="307">
        <v>170</v>
      </c>
      <c r="L47" s="307">
        <v>180</v>
      </c>
      <c r="M47" s="307">
        <v>185</v>
      </c>
      <c r="N47" s="112"/>
      <c r="O47" s="113">
        <f t="shared" si="24"/>
        <v>185</v>
      </c>
      <c r="P47" s="308" t="s">
        <v>773</v>
      </c>
      <c r="Q47" s="307">
        <v>135</v>
      </c>
      <c r="R47" s="307">
        <v>142.5</v>
      </c>
      <c r="S47" s="307">
        <v>145</v>
      </c>
      <c r="T47" s="112"/>
      <c r="U47" s="113">
        <f t="shared" si="25"/>
        <v>145</v>
      </c>
      <c r="V47" s="114">
        <f t="shared" si="26"/>
        <v>330</v>
      </c>
      <c r="W47" s="307">
        <v>220</v>
      </c>
      <c r="X47" s="307">
        <v>227.5</v>
      </c>
      <c r="Y47" s="307">
        <v>232.5</v>
      </c>
      <c r="Z47" s="112"/>
      <c r="AA47" s="113">
        <f t="shared" si="27"/>
        <v>232.5</v>
      </c>
      <c r="AB47" s="114">
        <f t="shared" si="28"/>
        <v>562.5</v>
      </c>
      <c r="AC47" s="115">
        <f t="shared" si="29"/>
        <v>405</v>
      </c>
      <c r="AD47" s="115">
        <f>IF(OR(AB47=0,D47="",D47&lt;40),0,VLOOKUP($D47,DATA!$A$2:$B$53,2,TRUE)*AC47)</f>
        <v>0</v>
      </c>
      <c r="AE47" s="173">
        <f ca="1">IF(E47="","",OFFSET(Setup!$Q$1,MATCH(E47,Setup!O:O,0)-1,0))</f>
        <v>1</v>
      </c>
      <c r="AF47" s="113" t="str">
        <f t="shared" ca="1" si="30"/>
        <v>1-M_O_R_BPU-75</v>
      </c>
      <c r="AG47" s="37">
        <f ca="1">IF(OR(AB47=0),0,VLOOKUP(AV47,Setup!$S$6:$T$15,2,TRUE))</f>
        <v>3</v>
      </c>
      <c r="AH47" s="116"/>
      <c r="AI47" s="111" t="s">
        <v>712</v>
      </c>
      <c r="AJ47" s="103">
        <f t="shared" si="31"/>
        <v>1</v>
      </c>
      <c r="AK47" s="37">
        <f t="shared" si="32"/>
        <v>7</v>
      </c>
      <c r="AL47" s="24">
        <f t="shared" si="33"/>
        <v>73.900000000000006</v>
      </c>
      <c r="AM47" s="24">
        <f t="shared" si="34"/>
        <v>562.5</v>
      </c>
      <c r="AN47" s="24">
        <f t="shared" si="35"/>
        <v>377.5</v>
      </c>
      <c r="AO47" s="36" t="str">
        <f t="shared" si="36"/>
        <v>M</v>
      </c>
      <c r="AP47" s="36"/>
      <c r="AQ47" s="26">
        <f t="shared" si="37"/>
        <v>1</v>
      </c>
      <c r="AR47" s="190">
        <f t="shared" ca="1" si="38"/>
        <v>111028038</v>
      </c>
      <c r="AS47" s="36">
        <f t="shared" ca="1" si="39"/>
        <v>34</v>
      </c>
      <c r="AT47" s="153">
        <f t="shared" ca="1" si="40"/>
        <v>111</v>
      </c>
      <c r="AU47" s="94">
        <f t="shared" ca="1" si="41"/>
        <v>34</v>
      </c>
      <c r="AV47" s="174">
        <f t="shared" ca="1" si="42"/>
        <v>1</v>
      </c>
      <c r="AW47" s="157">
        <f t="shared" si="43"/>
        <v>73.849999999999994</v>
      </c>
      <c r="AX47" s="24">
        <f t="shared" si="45"/>
        <v>38</v>
      </c>
      <c r="AY47" s="19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111028038</v>
      </c>
      <c r="AZ47" s="37"/>
      <c r="BA47" s="37"/>
      <c r="BB47" s="37"/>
      <c r="BC47" s="37"/>
      <c r="BD47" s="37"/>
      <c r="BE47" s="37"/>
      <c r="BF47" s="37"/>
      <c r="BG47" s="37"/>
      <c r="BH47" s="81"/>
      <c r="BI47" s="81"/>
      <c r="BJ47" s="81"/>
      <c r="BK47" s="81"/>
      <c r="BL47" s="81"/>
      <c r="BM47" s="81"/>
      <c r="BN47" s="28"/>
      <c r="CJ47" s="26">
        <v>0</v>
      </c>
      <c r="CK47" s="26">
        <v>1</v>
      </c>
      <c r="CL47" s="26">
        <v>1</v>
      </c>
      <c r="CM47" s="26">
        <v>1</v>
      </c>
      <c r="CN47" s="26">
        <v>0</v>
      </c>
      <c r="CO47" s="26">
        <v>0</v>
      </c>
      <c r="CP47" s="26">
        <v>0</v>
      </c>
      <c r="CQ47" s="26">
        <v>1</v>
      </c>
      <c r="CR47" s="26">
        <v>1</v>
      </c>
      <c r="CS47" s="26">
        <v>1</v>
      </c>
      <c r="CT47" s="26">
        <v>0</v>
      </c>
      <c r="CU47" s="26">
        <v>0</v>
      </c>
      <c r="CV47" s="26">
        <v>0</v>
      </c>
      <c r="CW47" s="26">
        <v>1</v>
      </c>
      <c r="CX47" s="26">
        <v>1</v>
      </c>
      <c r="CY47" s="26">
        <v>1</v>
      </c>
      <c r="CZ47" s="26">
        <v>0</v>
      </c>
    </row>
    <row r="48" spans="1:104" s="26" customFormat="1" x14ac:dyDescent="0.2">
      <c r="A48" s="31">
        <f t="shared" si="44"/>
        <v>220</v>
      </c>
      <c r="B48" s="15" t="s">
        <v>32</v>
      </c>
      <c r="C48" s="192" t="s">
        <v>716</v>
      </c>
      <c r="D48" s="15">
        <v>41</v>
      </c>
      <c r="E48" s="15" t="s">
        <v>544</v>
      </c>
      <c r="F48" s="15">
        <v>109.05</v>
      </c>
      <c r="G48" s="37">
        <f>IF(OR(E48="",F48=""),"",IF(LEFT(E48,1)="M",VLOOKUP(F48,Setup!$J$9:$K$23,2,TRUE),VLOOKUP(F48,Setup!$L$9:$M$23,2,TRUE)))</f>
        <v>110</v>
      </c>
      <c r="H48" s="37">
        <f>IF(F48="",0,VLOOKUP(AL48,DATA!$L$2:$N$1910,IF(LEFT(E48,1)="F",3,2)))</f>
        <v>0.59</v>
      </c>
      <c r="I48" s="15"/>
      <c r="J48" s="306" t="s">
        <v>753</v>
      </c>
      <c r="K48" s="307">
        <v>210</v>
      </c>
      <c r="L48" s="307">
        <v>220</v>
      </c>
      <c r="M48" s="307">
        <v>230</v>
      </c>
      <c r="N48" s="112"/>
      <c r="O48" s="113">
        <f t="shared" si="24"/>
        <v>230</v>
      </c>
      <c r="P48" s="308" t="s">
        <v>769</v>
      </c>
      <c r="Q48" s="307">
        <v>135</v>
      </c>
      <c r="R48" s="307">
        <v>142.5</v>
      </c>
      <c r="S48" s="307">
        <v>150</v>
      </c>
      <c r="T48" s="112"/>
      <c r="U48" s="113">
        <f t="shared" si="25"/>
        <v>150</v>
      </c>
      <c r="V48" s="114">
        <f t="shared" si="26"/>
        <v>380</v>
      </c>
      <c r="W48" s="307">
        <v>220</v>
      </c>
      <c r="X48" s="307">
        <v>235</v>
      </c>
      <c r="Y48" s="307">
        <v>245</v>
      </c>
      <c r="Z48" s="112"/>
      <c r="AA48" s="113">
        <f t="shared" si="27"/>
        <v>245</v>
      </c>
      <c r="AB48" s="114">
        <f t="shared" si="28"/>
        <v>625</v>
      </c>
      <c r="AC48" s="115">
        <f t="shared" si="29"/>
        <v>368.75</v>
      </c>
      <c r="AD48" s="115">
        <f>IF(OR(AB48=0,D48="",D48&lt;40),0,VLOOKUP($D48,DATA!$A$2:$B$53,2,TRUE)*AC48)</f>
        <v>372.4375</v>
      </c>
      <c r="AE48" s="173">
        <f ca="1">IF(E48="","",OFFSET(Setup!$Q$1,MATCH(E48,Setup!O:O,0)-1,0))</f>
        <v>1</v>
      </c>
      <c r="AF48" s="113" t="str">
        <f t="shared" ca="1" si="30"/>
        <v>1-M_M1_C_BPU-110</v>
      </c>
      <c r="AG48" s="37">
        <f ca="1">IF(OR(AB48=0),0,VLOOKUP(AV48,Setup!$S$6:$T$15,2,TRUE))</f>
        <v>3</v>
      </c>
      <c r="AH48" s="116"/>
      <c r="AI48" s="111" t="s">
        <v>712</v>
      </c>
      <c r="AJ48" s="103">
        <f t="shared" si="31"/>
        <v>1</v>
      </c>
      <c r="AK48" s="37">
        <f t="shared" si="32"/>
        <v>7</v>
      </c>
      <c r="AL48" s="24">
        <f t="shared" si="33"/>
        <v>109.1</v>
      </c>
      <c r="AM48" s="24">
        <f t="shared" si="34"/>
        <v>625</v>
      </c>
      <c r="AN48" s="24">
        <f t="shared" si="35"/>
        <v>395</v>
      </c>
      <c r="AO48" s="36" t="str">
        <f t="shared" si="36"/>
        <v>M</v>
      </c>
      <c r="AP48" s="36"/>
      <c r="AQ48" s="26">
        <f t="shared" si="37"/>
        <v>1</v>
      </c>
      <c r="AR48" s="190">
        <f t="shared" ca="1" si="38"/>
        <v>5107033007</v>
      </c>
      <c r="AS48" s="36">
        <f t="shared" ca="1" si="39"/>
        <v>5</v>
      </c>
      <c r="AT48" s="153">
        <f t="shared" ca="1" si="40"/>
        <v>5107</v>
      </c>
      <c r="AU48" s="94">
        <f t="shared" ca="1" si="41"/>
        <v>5</v>
      </c>
      <c r="AV48" s="174">
        <f t="shared" ca="1" si="42"/>
        <v>1</v>
      </c>
      <c r="AW48" s="157">
        <f t="shared" si="43"/>
        <v>109.05</v>
      </c>
      <c r="AX48" s="24">
        <f t="shared" si="45"/>
        <v>7</v>
      </c>
      <c r="AY48" s="19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5107033007</v>
      </c>
      <c r="AZ48" s="37"/>
      <c r="BA48" s="37"/>
      <c r="BB48" s="37"/>
      <c r="BC48" s="37"/>
      <c r="BD48" s="37"/>
      <c r="BE48" s="37"/>
      <c r="BF48" s="37"/>
      <c r="BG48" s="37"/>
      <c r="BH48" s="81"/>
      <c r="BI48" s="81"/>
      <c r="BJ48" s="81"/>
      <c r="BK48" s="81"/>
      <c r="BL48" s="81"/>
      <c r="BM48" s="81"/>
      <c r="BN48" s="28"/>
      <c r="CJ48" s="26">
        <v>0</v>
      </c>
      <c r="CK48" s="26">
        <v>1</v>
      </c>
      <c r="CL48" s="26">
        <v>1</v>
      </c>
      <c r="CM48" s="26">
        <v>1</v>
      </c>
      <c r="CN48" s="26">
        <v>0</v>
      </c>
      <c r="CO48" s="26">
        <v>0</v>
      </c>
      <c r="CP48" s="26">
        <v>0</v>
      </c>
      <c r="CQ48" s="26">
        <v>1</v>
      </c>
      <c r="CR48" s="26">
        <v>1</v>
      </c>
      <c r="CS48" s="26">
        <v>1</v>
      </c>
      <c r="CT48" s="26">
        <v>0</v>
      </c>
      <c r="CU48" s="26">
        <v>0</v>
      </c>
      <c r="CV48" s="26">
        <v>0</v>
      </c>
      <c r="CW48" s="26">
        <v>1</v>
      </c>
      <c r="CX48" s="26">
        <v>1</v>
      </c>
      <c r="CY48" s="26">
        <v>1</v>
      </c>
      <c r="CZ48" s="26">
        <v>0</v>
      </c>
    </row>
    <row r="49" spans="1:104" s="26" customFormat="1" x14ac:dyDescent="0.2">
      <c r="A49" s="31">
        <f t="shared" si="44"/>
        <v>220</v>
      </c>
      <c r="B49" s="15" t="s">
        <v>32</v>
      </c>
      <c r="C49" s="192" t="s">
        <v>726</v>
      </c>
      <c r="D49" s="15">
        <v>43</v>
      </c>
      <c r="E49" s="15" t="s">
        <v>539</v>
      </c>
      <c r="F49" s="15">
        <v>108.65</v>
      </c>
      <c r="G49" s="37">
        <f>IF(OR(E49="",F49=""),"",IF(LEFT(E49,1)="M",VLOOKUP(F49,Setup!$J$9:$K$23,2,TRUE),VLOOKUP(F49,Setup!$L$9:$M$23,2,TRUE)))</f>
        <v>110</v>
      </c>
      <c r="H49" s="37">
        <f>IF(F49="",0,VLOOKUP(AL49,DATA!$L$2:$N$1910,IF(LEFT(E49,1)="F",3,2)))</f>
        <v>0.5907</v>
      </c>
      <c r="I49" s="15"/>
      <c r="J49" s="15"/>
      <c r="K49" s="112"/>
      <c r="L49" s="112"/>
      <c r="M49" s="112"/>
      <c r="N49" s="112"/>
      <c r="O49" s="113">
        <f t="shared" si="24"/>
        <v>0</v>
      </c>
      <c r="P49" s="197"/>
      <c r="Q49" s="112"/>
      <c r="R49" s="112"/>
      <c r="S49" s="112"/>
      <c r="T49" s="112"/>
      <c r="U49" s="113">
        <f t="shared" si="25"/>
        <v>0</v>
      </c>
      <c r="V49" s="114">
        <f t="shared" si="26"/>
        <v>0</v>
      </c>
      <c r="W49" s="307">
        <v>220</v>
      </c>
      <c r="X49" s="307">
        <v>240</v>
      </c>
      <c r="Y49" s="307">
        <v>250</v>
      </c>
      <c r="Z49" s="112"/>
      <c r="AA49" s="113">
        <f t="shared" si="27"/>
        <v>250</v>
      </c>
      <c r="AB49" s="114">
        <f t="shared" si="28"/>
        <v>0</v>
      </c>
      <c r="AC49" s="115">
        <f t="shared" si="29"/>
        <v>0</v>
      </c>
      <c r="AD49" s="115">
        <f>IF(OR(AB49=0,D49="",D49&lt;40),0,VLOOKUP($D49,DATA!$A$2:$B$53,2,TRUE)*AC49)</f>
        <v>0</v>
      </c>
      <c r="AE49" s="173">
        <f ca="1">IF(E49="","",OFFSET(Setup!$Q$1,MATCH(E49,Setup!O:O,0)-1,0))</f>
        <v>1</v>
      </c>
      <c r="AF49" s="113">
        <f t="shared" ca="1" si="30"/>
        <v>0</v>
      </c>
      <c r="AG49" s="37">
        <f>IF(OR(AB49=0),0,VLOOKUP(AV49,Setup!$S$6:$T$15,2,TRUE))</f>
        <v>0</v>
      </c>
      <c r="AH49" s="116"/>
      <c r="AI49" s="111" t="s">
        <v>168</v>
      </c>
      <c r="AJ49" s="103">
        <f t="shared" si="31"/>
        <v>0</v>
      </c>
      <c r="AK49" s="37">
        <f t="shared" si="32"/>
        <v>7</v>
      </c>
      <c r="AL49" s="24">
        <f t="shared" si="33"/>
        <v>108.7</v>
      </c>
      <c r="AM49" s="24">
        <f t="shared" si="34"/>
        <v>0</v>
      </c>
      <c r="AN49" s="24">
        <f t="shared" si="35"/>
        <v>0</v>
      </c>
      <c r="AO49" s="36" t="str">
        <f t="shared" si="36"/>
        <v>M</v>
      </c>
      <c r="AP49" s="36"/>
      <c r="AQ49" s="26">
        <f t="shared" si="37"/>
        <v>0</v>
      </c>
      <c r="AR49" s="190">
        <f t="shared" ca="1" si="38"/>
        <v>5007000000</v>
      </c>
      <c r="AS49" s="36">
        <f t="shared" ca="1" si="39"/>
        <v>12</v>
      </c>
      <c r="AT49" s="153">
        <f t="shared" ca="1" si="40"/>
        <v>5007</v>
      </c>
      <c r="AU49" s="94">
        <f t="shared" ca="1" si="41"/>
        <v>10</v>
      </c>
      <c r="AV49" s="174">
        <f t="shared" ca="1" si="42"/>
        <v>3</v>
      </c>
      <c r="AW49" s="157">
        <f t="shared" si="43"/>
        <v>108.65</v>
      </c>
      <c r="AX49" s="24">
        <f t="shared" si="45"/>
        <v>8</v>
      </c>
      <c r="AY49" s="190">
        <f ca="1">IF(OR(E49="",F49="",ISERROR(AE49)),0,(100000000*MATCH(E49,INDIRECT($AI$1),0)+IF(AE49=1,(16-IF(AO49="M",MATCH(G49,Setup!$K$9:$K$23,0),MATCH(G49,Setup!$M$9:$M$23)))*1000000,0)+IF(AB49&gt;0,IF(AE49=1,RANK(AB49,AB:AB,-1)*1000+AX49,IF(AE49=2,AC49,AD49)),0)))</f>
        <v>5007000000</v>
      </c>
      <c r="AZ49" s="37"/>
      <c r="BA49" s="37"/>
      <c r="BB49" s="37"/>
      <c r="BC49" s="37"/>
      <c r="BD49" s="37"/>
      <c r="BE49" s="37"/>
      <c r="BF49" s="37"/>
      <c r="BG49" s="37"/>
      <c r="BH49" s="81"/>
      <c r="BI49" s="81"/>
      <c r="BJ49" s="81"/>
      <c r="BK49" s="81"/>
      <c r="BL49" s="81"/>
      <c r="BM49" s="81"/>
      <c r="BN49" s="28"/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1</v>
      </c>
      <c r="CX49" s="26">
        <v>1</v>
      </c>
      <c r="CY49" s="26">
        <v>1</v>
      </c>
      <c r="CZ49" s="26">
        <v>0</v>
      </c>
    </row>
    <row r="50" spans="1:104" s="26" customFormat="1" x14ac:dyDescent="0.2">
      <c r="A50" s="31">
        <f t="shared" si="44"/>
        <v>220</v>
      </c>
      <c r="B50" s="15" t="s">
        <v>32</v>
      </c>
      <c r="C50" s="192" t="s">
        <v>727</v>
      </c>
      <c r="D50" s="15">
        <v>32</v>
      </c>
      <c r="E50" s="15" t="s">
        <v>456</v>
      </c>
      <c r="F50" s="15">
        <v>73.55</v>
      </c>
      <c r="G50" s="37">
        <f>IF(OR(E50="",F50=""),"",IF(LEFT(E50,1)="M",VLOOKUP(F50,Setup!$J$9:$K$23,2,TRUE),VLOOKUP(F50,Setup!$L$9:$M$23,2,TRUE)))</f>
        <v>75</v>
      </c>
      <c r="H50" s="37">
        <f>IF(F50="",0,VLOOKUP(AL50,DATA!$L$2:$N$1910,IF(LEFT(E50,1)="F",3,2)))</f>
        <v>0.72209999999999996</v>
      </c>
      <c r="I50" s="15"/>
      <c r="J50" s="306">
        <v>150</v>
      </c>
      <c r="K50" s="307">
        <v>240</v>
      </c>
      <c r="L50" s="307">
        <v>270</v>
      </c>
      <c r="M50" s="112">
        <v>-305</v>
      </c>
      <c r="N50" s="112"/>
      <c r="O50" s="113">
        <f t="shared" si="24"/>
        <v>270</v>
      </c>
      <c r="P50" s="308" t="s">
        <v>771</v>
      </c>
      <c r="Q50" s="307">
        <v>135</v>
      </c>
      <c r="R50" s="112">
        <v>-142.5</v>
      </c>
      <c r="S50" s="112"/>
      <c r="T50" s="112"/>
      <c r="U50" s="113">
        <f t="shared" si="25"/>
        <v>135</v>
      </c>
      <c r="V50" s="114">
        <f t="shared" si="26"/>
        <v>405</v>
      </c>
      <c r="W50" s="307">
        <v>220</v>
      </c>
      <c r="X50" s="307">
        <v>240</v>
      </c>
      <c r="Y50" s="307">
        <v>260</v>
      </c>
      <c r="Z50" s="112"/>
      <c r="AA50" s="113">
        <f t="shared" si="27"/>
        <v>260</v>
      </c>
      <c r="AB50" s="114">
        <f t="shared" si="28"/>
        <v>665</v>
      </c>
      <c r="AC50" s="115">
        <f t="shared" si="29"/>
        <v>480.19649999999996</v>
      </c>
      <c r="AD50" s="115">
        <f>IF(OR(AB50=0,D50="",D50&lt;40),0,VLOOKUP($D50,DATA!$A$2:$B$53,2,TRUE)*AC50)</f>
        <v>0</v>
      </c>
      <c r="AE50" s="173">
        <f ca="1">IF(E50="","",OFFSET(Setup!$Q$1,MATCH(E50,Setup!O:O,0)-1,0))</f>
        <v>1</v>
      </c>
      <c r="AF50" s="113" t="str">
        <f t="shared" ca="1" si="30"/>
        <v>1-M_O_C_BPU-75</v>
      </c>
      <c r="AG50" s="37">
        <f ca="1">IF(OR(AB50=0),0,VLOOKUP(AV50,Setup!$S$6:$T$15,2,TRUE))</f>
        <v>3</v>
      </c>
      <c r="AH50" s="116"/>
      <c r="AI50" s="111" t="s">
        <v>712</v>
      </c>
      <c r="AJ50" s="103">
        <f t="shared" si="31"/>
        <v>1</v>
      </c>
      <c r="AK50" s="37">
        <f t="shared" si="32"/>
        <v>7</v>
      </c>
      <c r="AL50" s="24">
        <f t="shared" si="33"/>
        <v>73.599999999999994</v>
      </c>
      <c r="AM50" s="24">
        <f t="shared" si="34"/>
        <v>665</v>
      </c>
      <c r="AN50" s="24">
        <f t="shared" si="35"/>
        <v>395</v>
      </c>
      <c r="AO50" s="36" t="str">
        <f t="shared" si="36"/>
        <v>M</v>
      </c>
      <c r="AP50" s="36"/>
      <c r="AQ50" s="26">
        <f t="shared" si="37"/>
        <v>1</v>
      </c>
      <c r="AR50" s="190">
        <f t="shared" ca="1" si="38"/>
        <v>311038039</v>
      </c>
      <c r="AS50" s="36">
        <f t="shared" ca="1" si="39"/>
        <v>21</v>
      </c>
      <c r="AT50" s="153">
        <f t="shared" ca="1" si="40"/>
        <v>311</v>
      </c>
      <c r="AU50" s="94">
        <f t="shared" ca="1" si="41"/>
        <v>21</v>
      </c>
      <c r="AV50" s="174">
        <f t="shared" ca="1" si="42"/>
        <v>1</v>
      </c>
      <c r="AW50" s="157">
        <f t="shared" si="43"/>
        <v>73.55</v>
      </c>
      <c r="AX50" s="24">
        <f t="shared" si="45"/>
        <v>39</v>
      </c>
      <c r="AY50" s="190">
        <f ca="1">IF(OR(E50="",F50="",ISERROR(AE50)),0,(100000000*MATCH(E50,INDIRECT($AI$1),0)+IF(AE50=1,(16-IF(AO50="M",MATCH(G50,Setup!$K$9:$K$23,0),MATCH(G50,Setup!$M$9:$M$23)))*1000000,0)+IF(AB50&gt;0,IF(AE50=1,RANK(AB50,AB:AB,-1)*1000+AX50,IF(AE50=2,AC50,AD50)),0)))</f>
        <v>311038039</v>
      </c>
      <c r="AZ50" s="37"/>
      <c r="BA50" s="37"/>
      <c r="BB50" s="37"/>
      <c r="BC50" s="37"/>
      <c r="BD50" s="37"/>
      <c r="BE50" s="37"/>
      <c r="BF50" s="37"/>
      <c r="BG50" s="37"/>
      <c r="BH50" s="81"/>
      <c r="BI50" s="81"/>
      <c r="BJ50" s="81"/>
      <c r="BK50" s="81"/>
      <c r="BL50" s="81"/>
      <c r="BM50" s="81"/>
      <c r="BN50" s="28"/>
      <c r="CJ50" s="26">
        <v>0</v>
      </c>
      <c r="CK50" s="26">
        <v>1</v>
      </c>
      <c r="CL50" s="26">
        <v>1</v>
      </c>
      <c r="CM50" s="26">
        <v>-1</v>
      </c>
      <c r="CN50" s="26">
        <v>0</v>
      </c>
      <c r="CO50" s="26">
        <v>0</v>
      </c>
      <c r="CP50" s="26">
        <v>0</v>
      </c>
      <c r="CQ50" s="26">
        <v>1</v>
      </c>
      <c r="CR50" s="26">
        <v>-1</v>
      </c>
      <c r="CS50" s="26">
        <v>0</v>
      </c>
      <c r="CT50" s="26">
        <v>0</v>
      </c>
      <c r="CU50" s="26">
        <v>0</v>
      </c>
      <c r="CV50" s="26">
        <v>0</v>
      </c>
      <c r="CW50" s="26">
        <v>1</v>
      </c>
      <c r="CX50" s="26">
        <v>1</v>
      </c>
      <c r="CY50" s="26">
        <v>1</v>
      </c>
      <c r="CZ50" s="26">
        <v>0</v>
      </c>
    </row>
    <row r="51" spans="1:104" s="26" customFormat="1" x14ac:dyDescent="0.2">
      <c r="A51" s="31">
        <f t="shared" si="44"/>
        <v>230</v>
      </c>
      <c r="B51" s="15" t="s">
        <v>32</v>
      </c>
      <c r="C51" s="192" t="s">
        <v>719</v>
      </c>
      <c r="D51" s="15">
        <v>42</v>
      </c>
      <c r="E51" s="15" t="s">
        <v>545</v>
      </c>
      <c r="F51" s="15">
        <v>119.8</v>
      </c>
      <c r="G51" s="37">
        <f>IF(OR(E51="",F51=""),"",IF(LEFT(E51,1)="M",VLOOKUP(F51,Setup!$J$9:$K$23,2,TRUE),VLOOKUP(F51,Setup!$L$9:$M$23,2,TRUE)))</f>
        <v>125</v>
      </c>
      <c r="H51" s="37">
        <f>IF(F51="",0,VLOOKUP(AL51,DATA!$L$2:$N$1910,IF(LEFT(E51,1)="F",3,2)))</f>
        <v>0.57509999999999994</v>
      </c>
      <c r="I51" s="15"/>
      <c r="J51" s="306" t="s">
        <v>756</v>
      </c>
      <c r="K51" s="307">
        <v>230</v>
      </c>
      <c r="L51" s="307">
        <v>245</v>
      </c>
      <c r="M51" s="112">
        <v>-255</v>
      </c>
      <c r="N51" s="112"/>
      <c r="O51" s="113">
        <f t="shared" si="24"/>
        <v>245</v>
      </c>
      <c r="P51" s="308" t="s">
        <v>771</v>
      </c>
      <c r="Q51" s="307">
        <v>115</v>
      </c>
      <c r="R51" s="307">
        <v>120</v>
      </c>
      <c r="S51" s="112">
        <v>-122.5</v>
      </c>
      <c r="T51" s="112"/>
      <c r="U51" s="113">
        <f t="shared" si="25"/>
        <v>120</v>
      </c>
      <c r="V51" s="114">
        <f t="shared" si="26"/>
        <v>365</v>
      </c>
      <c r="W51" s="307">
        <v>230</v>
      </c>
      <c r="X51" s="307">
        <v>245</v>
      </c>
      <c r="Y51" s="307">
        <v>250</v>
      </c>
      <c r="Z51" s="112"/>
      <c r="AA51" s="113">
        <f t="shared" si="27"/>
        <v>250</v>
      </c>
      <c r="AB51" s="114">
        <f t="shared" si="28"/>
        <v>615</v>
      </c>
      <c r="AC51" s="115">
        <f t="shared" si="29"/>
        <v>353.68649999999997</v>
      </c>
      <c r="AD51" s="115">
        <f>IF(OR(AB51=0,D51="",D51&lt;40),0,VLOOKUP($D51,DATA!$A$2:$B$53,2,TRUE)*AC51)</f>
        <v>360.76022999999998</v>
      </c>
      <c r="AE51" s="173">
        <f ca="1">IF(E51="","",OFFSET(Setup!$Q$1,MATCH(E51,Setup!O:O,0)-1,0))</f>
        <v>1</v>
      </c>
      <c r="AF51" s="113" t="str">
        <f t="shared" ca="1" si="30"/>
        <v>1-M_M1_C_ABPU-125</v>
      </c>
      <c r="AG51" s="37">
        <f ca="1">IF(OR(AB51=0),0,VLOOKUP(AV51,Setup!$S$6:$T$15,2,TRUE))</f>
        <v>3</v>
      </c>
      <c r="AH51" s="116"/>
      <c r="AI51" s="111" t="s">
        <v>712</v>
      </c>
      <c r="AJ51" s="103">
        <f t="shared" si="31"/>
        <v>1</v>
      </c>
      <c r="AK51" s="37">
        <f t="shared" si="32"/>
        <v>7</v>
      </c>
      <c r="AL51" s="24">
        <f t="shared" si="33"/>
        <v>119.8</v>
      </c>
      <c r="AM51" s="24">
        <f t="shared" si="34"/>
        <v>615</v>
      </c>
      <c r="AN51" s="24">
        <f t="shared" si="35"/>
        <v>370</v>
      </c>
      <c r="AO51" s="36" t="str">
        <f t="shared" si="36"/>
        <v>M</v>
      </c>
      <c r="AP51" s="36"/>
      <c r="AQ51" s="26">
        <f t="shared" si="37"/>
        <v>1</v>
      </c>
      <c r="AR51" s="190">
        <f t="shared" ca="1" si="38"/>
        <v>5206031005</v>
      </c>
      <c r="AS51" s="36">
        <f t="shared" ca="1" si="39"/>
        <v>3</v>
      </c>
      <c r="AT51" s="153">
        <f t="shared" ca="1" si="40"/>
        <v>5206</v>
      </c>
      <c r="AU51" s="94">
        <f t="shared" ca="1" si="41"/>
        <v>3</v>
      </c>
      <c r="AV51" s="174">
        <f t="shared" ca="1" si="42"/>
        <v>1</v>
      </c>
      <c r="AW51" s="157">
        <f t="shared" si="43"/>
        <v>119.8</v>
      </c>
      <c r="AX51" s="24">
        <f t="shared" si="45"/>
        <v>5</v>
      </c>
      <c r="AY51" s="190">
        <f ca="1">IF(OR(E51="",F51="",ISERROR(AE51)),0,(100000000*MATCH(E51,INDIRECT($AI$1),0)+IF(AE51=1,(16-IF(AO51="M",MATCH(G51,Setup!$K$9:$K$23,0),MATCH(G51,Setup!$M$9:$M$23)))*1000000,0)+IF(AB51&gt;0,IF(AE51=1,RANK(AB51,AB:AB,-1)*1000+AX51,IF(AE51=2,AC51,AD51)),0)))</f>
        <v>5206031005</v>
      </c>
      <c r="AZ51" s="37"/>
      <c r="BA51" s="37"/>
      <c r="BB51" s="37"/>
      <c r="BC51" s="37"/>
      <c r="BD51" s="37"/>
      <c r="BE51" s="37"/>
      <c r="BF51" s="37"/>
      <c r="BG51" s="37"/>
      <c r="BH51" s="81"/>
      <c r="BI51" s="81"/>
      <c r="BJ51" s="81"/>
      <c r="BK51" s="81"/>
      <c r="BL51" s="81"/>
      <c r="BM51" s="81"/>
      <c r="BN51" s="28"/>
      <c r="CJ51" s="26">
        <v>0</v>
      </c>
      <c r="CK51" s="26">
        <v>1</v>
      </c>
      <c r="CL51" s="26">
        <v>1</v>
      </c>
      <c r="CM51" s="26">
        <v>-1</v>
      </c>
      <c r="CN51" s="26">
        <v>0</v>
      </c>
      <c r="CO51" s="26">
        <v>0</v>
      </c>
      <c r="CP51" s="26">
        <v>0</v>
      </c>
      <c r="CQ51" s="26">
        <v>1</v>
      </c>
      <c r="CR51" s="26">
        <v>1</v>
      </c>
      <c r="CS51" s="26">
        <v>-1</v>
      </c>
      <c r="CT51" s="26">
        <v>0</v>
      </c>
      <c r="CU51" s="26">
        <v>0</v>
      </c>
      <c r="CV51" s="26">
        <v>0</v>
      </c>
      <c r="CW51" s="26">
        <v>1</v>
      </c>
      <c r="CX51" s="26">
        <v>1</v>
      </c>
      <c r="CY51" s="26">
        <v>1</v>
      </c>
      <c r="CZ51" s="26">
        <v>0</v>
      </c>
    </row>
    <row r="52" spans="1:104" s="26" customFormat="1" x14ac:dyDescent="0.2">
      <c r="A52" s="31">
        <f t="shared" si="44"/>
        <v>230</v>
      </c>
      <c r="B52" s="15" t="s">
        <v>32</v>
      </c>
      <c r="C52" s="192" t="s">
        <v>722</v>
      </c>
      <c r="D52" s="15">
        <v>41</v>
      </c>
      <c r="E52" s="15" t="s">
        <v>544</v>
      </c>
      <c r="F52" s="15">
        <v>105.05</v>
      </c>
      <c r="G52" s="37">
        <f>IF(OR(E52="",F52=""),"",IF(LEFT(E52,1)="M",VLOOKUP(F52,Setup!$J$9:$K$23,2,TRUE),VLOOKUP(F52,Setup!$L$9:$M$23,2,TRUE)))</f>
        <v>110</v>
      </c>
      <c r="H52" s="37">
        <f>IF(F52="",0,VLOOKUP(AL52,DATA!$L$2:$N$1910,IF(LEFT(E52,1)="F",3,2)))</f>
        <v>0.59740000000000004</v>
      </c>
      <c r="I52" s="15"/>
      <c r="J52" s="306" t="s">
        <v>755</v>
      </c>
      <c r="K52" s="307">
        <v>160</v>
      </c>
      <c r="L52" s="307">
        <v>180</v>
      </c>
      <c r="M52" s="112"/>
      <c r="N52" s="112"/>
      <c r="O52" s="113">
        <f t="shared" si="24"/>
        <v>180</v>
      </c>
      <c r="P52" s="308" t="s">
        <v>769</v>
      </c>
      <c r="Q52" s="307">
        <v>180</v>
      </c>
      <c r="R52" s="307">
        <v>187.5</v>
      </c>
      <c r="S52" s="307">
        <v>192.5</v>
      </c>
      <c r="T52" s="112"/>
      <c r="U52" s="113">
        <f t="shared" si="25"/>
        <v>192.5</v>
      </c>
      <c r="V52" s="114">
        <f t="shared" si="26"/>
        <v>372.5</v>
      </c>
      <c r="W52" s="307">
        <v>230</v>
      </c>
      <c r="X52" s="307">
        <v>245</v>
      </c>
      <c r="Y52" s="112">
        <v>-252.5</v>
      </c>
      <c r="Z52" s="112"/>
      <c r="AA52" s="113">
        <f t="shared" si="27"/>
        <v>245</v>
      </c>
      <c r="AB52" s="114">
        <f t="shared" si="28"/>
        <v>617.5</v>
      </c>
      <c r="AC52" s="115">
        <f t="shared" si="29"/>
        <v>368.89450000000005</v>
      </c>
      <c r="AD52" s="115">
        <f>IF(OR(AB52=0,D52="",D52&lt;40),0,VLOOKUP($D52,DATA!$A$2:$B$53,2,TRUE)*AC52)</f>
        <v>372.58344500000004</v>
      </c>
      <c r="AE52" s="173">
        <f ca="1">IF(E52="","",OFFSET(Setup!$Q$1,MATCH(E52,Setup!O:O,0)-1,0))</f>
        <v>1</v>
      </c>
      <c r="AF52" s="113" t="str">
        <f t="shared" ca="1" si="30"/>
        <v>2-M_M1_C_BPU-110</v>
      </c>
      <c r="AG52" s="37">
        <f ca="1">IF(OR(AB52=0),0,VLOOKUP(AV52,Setup!$S$6:$T$15,2,TRUE))</f>
        <v>3</v>
      </c>
      <c r="AH52" s="116"/>
      <c r="AI52" s="111" t="s">
        <v>712</v>
      </c>
      <c r="AJ52" s="103">
        <f t="shared" si="31"/>
        <v>1</v>
      </c>
      <c r="AK52" s="37">
        <f t="shared" si="32"/>
        <v>7</v>
      </c>
      <c r="AL52" s="24">
        <f t="shared" si="33"/>
        <v>105.1</v>
      </c>
      <c r="AM52" s="24">
        <f t="shared" si="34"/>
        <v>617.5</v>
      </c>
      <c r="AN52" s="24">
        <f t="shared" si="35"/>
        <v>437.5</v>
      </c>
      <c r="AO52" s="36" t="str">
        <f t="shared" si="36"/>
        <v>M</v>
      </c>
      <c r="AP52" s="36"/>
      <c r="AQ52" s="26">
        <f t="shared" si="37"/>
        <v>1</v>
      </c>
      <c r="AR52" s="190">
        <f t="shared" ca="1" si="38"/>
        <v>5107032010</v>
      </c>
      <c r="AS52" s="36">
        <f t="shared" ca="1" si="39"/>
        <v>6</v>
      </c>
      <c r="AT52" s="153">
        <f t="shared" ca="1" si="40"/>
        <v>5107</v>
      </c>
      <c r="AU52" s="94">
        <f t="shared" ca="1" si="41"/>
        <v>5</v>
      </c>
      <c r="AV52" s="174">
        <f t="shared" ca="1" si="42"/>
        <v>2</v>
      </c>
      <c r="AW52" s="157">
        <f t="shared" si="43"/>
        <v>105.05</v>
      </c>
      <c r="AX52" s="24">
        <f t="shared" si="45"/>
        <v>10</v>
      </c>
      <c r="AY52" s="190">
        <f ca="1">IF(OR(E52="",F52="",ISERROR(AE52)),0,(100000000*MATCH(E52,INDIRECT($AI$1),0)+IF(AE52=1,(16-IF(AO52="M",MATCH(G52,Setup!$K$9:$K$23,0),MATCH(G52,Setup!$M$9:$M$23)))*1000000,0)+IF(AB52&gt;0,IF(AE52=1,RANK(AB52,AB:AB,-1)*1000+AX52,IF(AE52=2,AC52,AD52)),0)))</f>
        <v>5107032010</v>
      </c>
      <c r="AZ52" s="37"/>
      <c r="BA52" s="37"/>
      <c r="BB52" s="37"/>
      <c r="BC52" s="37"/>
      <c r="BD52" s="37"/>
      <c r="BE52" s="37"/>
      <c r="BF52" s="37"/>
      <c r="BG52" s="37"/>
      <c r="BH52" s="81"/>
      <c r="BI52" s="81"/>
      <c r="BJ52" s="81"/>
      <c r="BK52" s="81"/>
      <c r="BL52" s="81"/>
      <c r="BM52" s="81"/>
      <c r="BN52" s="28"/>
      <c r="CJ52" s="26">
        <v>0</v>
      </c>
      <c r="CK52" s="26">
        <v>1</v>
      </c>
      <c r="CL52" s="26">
        <v>1</v>
      </c>
      <c r="CM52" s="26">
        <v>0</v>
      </c>
      <c r="CN52" s="26">
        <v>0</v>
      </c>
      <c r="CO52" s="26">
        <v>0</v>
      </c>
      <c r="CP52" s="26">
        <v>0</v>
      </c>
      <c r="CQ52" s="26">
        <v>1</v>
      </c>
      <c r="CR52" s="26">
        <v>1</v>
      </c>
      <c r="CS52" s="26">
        <v>1</v>
      </c>
      <c r="CT52" s="26">
        <v>0</v>
      </c>
      <c r="CU52" s="26">
        <v>0</v>
      </c>
      <c r="CV52" s="26">
        <v>0</v>
      </c>
      <c r="CW52" s="26">
        <v>1</v>
      </c>
      <c r="CX52" s="26">
        <v>1</v>
      </c>
      <c r="CY52" s="26">
        <v>-1</v>
      </c>
      <c r="CZ52" s="26">
        <v>0</v>
      </c>
    </row>
    <row r="53" spans="1:104" s="26" customFormat="1" x14ac:dyDescent="0.2">
      <c r="A53" s="31">
        <f t="shared" si="44"/>
        <v>240</v>
      </c>
      <c r="B53" s="15" t="s">
        <v>32</v>
      </c>
      <c r="C53" s="192" t="s">
        <v>724</v>
      </c>
      <c r="D53" s="15">
        <v>42</v>
      </c>
      <c r="E53" s="306" t="s">
        <v>538</v>
      </c>
      <c r="F53" s="15">
        <v>89.65</v>
      </c>
      <c r="G53" s="37">
        <f>IF(OR(E53="",F53=""),"",IF(LEFT(E53,1)="M",VLOOKUP(F53,Setup!$J$9:$K$23,2,TRUE),VLOOKUP(F53,Setup!$L$9:$M$23,2,TRUE)))</f>
        <v>90</v>
      </c>
      <c r="H53" s="37">
        <f>IF(F53="",0,VLOOKUP(AL53,DATA!$L$2:$N$1910,IF(LEFT(E53,1)="F",3,2)))</f>
        <v>0.63949999999999996</v>
      </c>
      <c r="I53" s="15"/>
      <c r="J53" s="306" t="s">
        <v>758</v>
      </c>
      <c r="K53" s="307">
        <v>185</v>
      </c>
      <c r="L53" s="307">
        <v>205</v>
      </c>
      <c r="M53" s="307">
        <v>212.5</v>
      </c>
      <c r="N53" s="112"/>
      <c r="O53" s="113">
        <f t="shared" si="24"/>
        <v>212.5</v>
      </c>
      <c r="P53" s="308" t="s">
        <v>771</v>
      </c>
      <c r="Q53" s="307">
        <v>135</v>
      </c>
      <c r="R53" s="112">
        <v>-145</v>
      </c>
      <c r="S53" s="112">
        <v>-145</v>
      </c>
      <c r="T53" s="112"/>
      <c r="U53" s="113">
        <f t="shared" si="25"/>
        <v>135</v>
      </c>
      <c r="V53" s="114">
        <f t="shared" si="26"/>
        <v>347.5</v>
      </c>
      <c r="W53" s="112">
        <v>-240</v>
      </c>
      <c r="X53" s="307">
        <v>240</v>
      </c>
      <c r="Y53" s="307">
        <v>255</v>
      </c>
      <c r="Z53" s="112"/>
      <c r="AA53" s="113">
        <f t="shared" si="27"/>
        <v>255</v>
      </c>
      <c r="AB53" s="114">
        <f t="shared" si="28"/>
        <v>602.5</v>
      </c>
      <c r="AC53" s="115">
        <f t="shared" si="29"/>
        <v>385.29874999999998</v>
      </c>
      <c r="AD53" s="115">
        <f>IF(OR(AB53=0,D53="",D53&lt;40),0,VLOOKUP($D53,DATA!$A$2:$B$53,2,TRUE)*AC53)</f>
        <v>393.00472500000001</v>
      </c>
      <c r="AE53" s="173">
        <f ca="1">IF(E53="","",OFFSET(Setup!$Q$1,MATCH(E53,Setup!O:O,0)-1,0))</f>
        <v>1</v>
      </c>
      <c r="AF53" s="113" t="str">
        <f t="shared" ca="1" si="30"/>
        <v>1-M_M1_R_BPU-90</v>
      </c>
      <c r="AG53" s="37">
        <f ca="1">IF(OR(AB53=0),0,VLOOKUP(AV53,Setup!$S$6:$T$15,2,TRUE))</f>
        <v>3</v>
      </c>
      <c r="AH53" s="116"/>
      <c r="AI53" s="111" t="s">
        <v>712</v>
      </c>
      <c r="AJ53" s="103">
        <f t="shared" si="31"/>
        <v>1</v>
      </c>
      <c r="AK53" s="37">
        <f t="shared" si="32"/>
        <v>7</v>
      </c>
      <c r="AL53" s="24">
        <f t="shared" si="33"/>
        <v>89.7</v>
      </c>
      <c r="AM53" s="24">
        <f t="shared" si="34"/>
        <v>602.5</v>
      </c>
      <c r="AN53" s="24">
        <f t="shared" si="35"/>
        <v>390</v>
      </c>
      <c r="AO53" s="36" t="str">
        <f t="shared" si="36"/>
        <v>M</v>
      </c>
      <c r="AP53" s="36"/>
      <c r="AQ53" s="26">
        <f t="shared" si="37"/>
        <v>1</v>
      </c>
      <c r="AR53" s="190">
        <f t="shared" ca="1" si="38"/>
        <v>4909030014</v>
      </c>
      <c r="AS53" s="36">
        <f t="shared" ca="1" si="39"/>
        <v>14</v>
      </c>
      <c r="AT53" s="153">
        <f t="shared" ca="1" si="40"/>
        <v>4909</v>
      </c>
      <c r="AU53" s="94">
        <f t="shared" ca="1" si="41"/>
        <v>14</v>
      </c>
      <c r="AV53" s="174">
        <f t="shared" ca="1" si="42"/>
        <v>1</v>
      </c>
      <c r="AW53" s="157">
        <f t="shared" si="43"/>
        <v>89.65</v>
      </c>
      <c r="AX53" s="24">
        <f t="shared" si="45"/>
        <v>14</v>
      </c>
      <c r="AY53" s="190">
        <f ca="1">IF(OR(E53="",F53="",ISERROR(AE53)),0,(100000000*MATCH(E53,INDIRECT($AI$1),0)+IF(AE53=1,(16-IF(AO53="M",MATCH(G53,Setup!$K$9:$K$23,0),MATCH(G53,Setup!$M$9:$M$23)))*1000000,0)+IF(AB53&gt;0,IF(AE53=1,RANK(AB53,AB:AB,-1)*1000+AX53,IF(AE53=2,AC53,AD53)),0)))</f>
        <v>4909030014</v>
      </c>
      <c r="AZ53" s="37"/>
      <c r="BA53" s="37"/>
      <c r="BB53" s="37"/>
      <c r="BC53" s="37"/>
      <c r="BD53" s="37"/>
      <c r="BE53" s="37"/>
      <c r="BF53" s="37"/>
      <c r="BG53" s="37"/>
      <c r="BH53" s="81"/>
      <c r="BI53" s="81"/>
      <c r="BJ53" s="81"/>
      <c r="BK53" s="81"/>
      <c r="BL53" s="81"/>
      <c r="BM53" s="81"/>
      <c r="BN53" s="28"/>
      <c r="CJ53" s="26">
        <v>0</v>
      </c>
      <c r="CK53" s="26">
        <v>1</v>
      </c>
      <c r="CL53" s="26">
        <v>1</v>
      </c>
      <c r="CM53" s="26">
        <v>1</v>
      </c>
      <c r="CN53" s="26">
        <v>0</v>
      </c>
      <c r="CO53" s="26">
        <v>0</v>
      </c>
      <c r="CP53" s="26">
        <v>0</v>
      </c>
      <c r="CQ53" s="26">
        <v>1</v>
      </c>
      <c r="CR53" s="26">
        <v>-1</v>
      </c>
      <c r="CS53" s="26">
        <v>-1</v>
      </c>
      <c r="CT53" s="26">
        <v>0</v>
      </c>
      <c r="CU53" s="26">
        <v>0</v>
      </c>
      <c r="CV53" s="26">
        <v>0</v>
      </c>
      <c r="CW53" s="26">
        <v>-1</v>
      </c>
      <c r="CX53" s="26">
        <v>1</v>
      </c>
      <c r="CY53" s="26">
        <v>1</v>
      </c>
      <c r="CZ53" s="26">
        <v>0</v>
      </c>
    </row>
    <row r="54" spans="1:104" s="26" customFormat="1" x14ac:dyDescent="0.2">
      <c r="A54" s="31">
        <f t="shared" si="44"/>
        <v>270</v>
      </c>
      <c r="B54" s="15" t="s">
        <v>32</v>
      </c>
      <c r="C54" s="192" t="s">
        <v>725</v>
      </c>
      <c r="D54" s="15">
        <v>41</v>
      </c>
      <c r="E54" s="15" t="s">
        <v>539</v>
      </c>
      <c r="F54" s="15">
        <v>143.65</v>
      </c>
      <c r="G54" s="37" t="str">
        <f>IF(OR(E54="",F54=""),"",IF(LEFT(E54,1)="M",VLOOKUP(F54,Setup!$J$9:$K$23,2,TRUE),VLOOKUP(F54,Setup!$L$9:$M$23,2,TRUE)))</f>
        <v>SHW</v>
      </c>
      <c r="H54" s="37">
        <f>IF(F54="",0,VLOOKUP(AL54,DATA!$L$2:$N$1910,IF(LEFT(E54,1)="F",3,2)))</f>
        <v>0.55669999999999997</v>
      </c>
      <c r="I54" s="15"/>
      <c r="J54" s="15"/>
      <c r="K54" s="112"/>
      <c r="L54" s="112"/>
      <c r="M54" s="112"/>
      <c r="N54" s="112"/>
      <c r="O54" s="113">
        <f t="shared" si="24"/>
        <v>0</v>
      </c>
      <c r="P54" s="308" t="s">
        <v>769</v>
      </c>
      <c r="Q54" s="307">
        <v>200</v>
      </c>
      <c r="R54" s="307">
        <v>225</v>
      </c>
      <c r="S54" s="112">
        <v>-245</v>
      </c>
      <c r="T54" s="112"/>
      <c r="U54" s="113">
        <f t="shared" si="25"/>
        <v>225</v>
      </c>
      <c r="V54" s="114">
        <f t="shared" si="26"/>
        <v>0</v>
      </c>
      <c r="W54" s="307">
        <v>270</v>
      </c>
      <c r="X54" s="307">
        <v>292.5</v>
      </c>
      <c r="Y54" s="112">
        <v>-300</v>
      </c>
      <c r="Z54" s="112"/>
      <c r="AA54" s="113">
        <f t="shared" si="27"/>
        <v>292.5</v>
      </c>
      <c r="AB54" s="114">
        <f t="shared" si="28"/>
        <v>0</v>
      </c>
      <c r="AC54" s="115">
        <f t="shared" si="29"/>
        <v>0</v>
      </c>
      <c r="AD54" s="115">
        <f>IF(OR(AB54=0,D54="",D54&lt;40),0,VLOOKUP($D54,DATA!$A$2:$B$53,2,TRUE)*AC54)</f>
        <v>0</v>
      </c>
      <c r="AE54" s="173">
        <f ca="1">IF(E54="","",OFFSET(Setup!$Q$1,MATCH(E54,Setup!O:O,0)-1,0))</f>
        <v>1</v>
      </c>
      <c r="AF54" s="113">
        <f t="shared" ca="1" si="30"/>
        <v>0</v>
      </c>
      <c r="AG54" s="37">
        <f>IF(OR(AB54=0),0,VLOOKUP(AV54,Setup!$S$6:$T$15,2,TRUE))</f>
        <v>0</v>
      </c>
      <c r="AH54" s="116"/>
      <c r="AI54" s="111" t="s">
        <v>750</v>
      </c>
      <c r="AJ54" s="103">
        <f t="shared" si="31"/>
        <v>0</v>
      </c>
      <c r="AK54" s="37">
        <f t="shared" si="32"/>
        <v>7</v>
      </c>
      <c r="AL54" s="24">
        <f t="shared" si="33"/>
        <v>143.69999999999999</v>
      </c>
      <c r="AM54" s="24">
        <f t="shared" si="34"/>
        <v>0</v>
      </c>
      <c r="AN54" s="24">
        <f t="shared" si="35"/>
        <v>517.5</v>
      </c>
      <c r="AO54" s="36" t="str">
        <f t="shared" si="36"/>
        <v>M</v>
      </c>
      <c r="AP54" s="36"/>
      <c r="AQ54" s="26">
        <f t="shared" si="37"/>
        <v>0</v>
      </c>
      <c r="AR54" s="190">
        <f t="shared" ca="1" si="38"/>
        <v>5004000000</v>
      </c>
      <c r="AS54" s="36">
        <f t="shared" ca="1" si="39"/>
        <v>13</v>
      </c>
      <c r="AT54" s="153">
        <f t="shared" ca="1" si="40"/>
        <v>5004</v>
      </c>
      <c r="AU54" s="94">
        <f t="shared" ca="1" si="41"/>
        <v>13</v>
      </c>
      <c r="AV54" s="174">
        <f t="shared" ca="1" si="42"/>
        <v>1</v>
      </c>
      <c r="AW54" s="157">
        <f t="shared" si="43"/>
        <v>143.65</v>
      </c>
      <c r="AX54" s="24">
        <f t="shared" si="45"/>
        <v>1</v>
      </c>
      <c r="AY54" s="190">
        <f ca="1">IF(OR(E54="",F54="",ISERROR(AE54)),0,(100000000*MATCH(E54,INDIRECT($AI$1),0)+IF(AE54=1,(16-IF(AO54="M",MATCH(G54,Setup!$K$9:$K$23,0),MATCH(G54,Setup!$M$9:$M$23)))*1000000,0)+IF(AB54&gt;0,IF(AE54=1,RANK(AB54,AB:AB,-1)*1000+AX54,IF(AE54=2,AC54,AD54)),0)))</f>
        <v>5004000000</v>
      </c>
      <c r="AZ54" s="37"/>
      <c r="BA54" s="37"/>
      <c r="BB54" s="37"/>
      <c r="BC54" s="37"/>
      <c r="BD54" s="37"/>
      <c r="BE54" s="37"/>
      <c r="BF54" s="37"/>
      <c r="BG54" s="37"/>
      <c r="BH54" s="81"/>
      <c r="BI54" s="81"/>
      <c r="BJ54" s="81"/>
      <c r="BK54" s="81"/>
      <c r="BL54" s="81"/>
      <c r="BM54" s="81"/>
      <c r="BN54" s="28"/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1</v>
      </c>
      <c r="CR54" s="26">
        <v>1</v>
      </c>
      <c r="CS54" s="26">
        <v>-1</v>
      </c>
      <c r="CT54" s="26">
        <v>0</v>
      </c>
      <c r="CU54" s="26">
        <v>0</v>
      </c>
      <c r="CV54" s="26">
        <v>0</v>
      </c>
      <c r="CW54" s="26">
        <v>1</v>
      </c>
      <c r="CX54" s="26">
        <v>1</v>
      </c>
      <c r="CY54" s="26">
        <v>-1</v>
      </c>
      <c r="CZ54" s="26">
        <v>0</v>
      </c>
    </row>
    <row r="55" spans="1:104" s="26" customFormat="1" x14ac:dyDescent="0.2">
      <c r="A55" s="31">
        <f t="shared" si="44"/>
        <v>305</v>
      </c>
      <c r="B55" s="15" t="s">
        <v>32</v>
      </c>
      <c r="C55" s="192" t="s">
        <v>748</v>
      </c>
      <c r="D55" s="15">
        <v>28</v>
      </c>
      <c r="E55" s="15" t="s">
        <v>457</v>
      </c>
      <c r="F55" s="15">
        <v>122.85</v>
      </c>
      <c r="G55" s="37">
        <f>IF(OR(E55="",F55=""),"",IF(LEFT(E55,1)="M",VLOOKUP(F55,Setup!$J$9:$K$23,2,TRUE),VLOOKUP(F55,Setup!$L$9:$M$23,2,TRUE)))</f>
        <v>125</v>
      </c>
      <c r="H55" s="37">
        <f>IF(F55="",0,VLOOKUP(AL55,DATA!$L$2:$N$1910,IF(LEFT(E55,1)="F",3,2)))</f>
        <v>0.57189999999999996</v>
      </c>
      <c r="I55" s="15"/>
      <c r="J55" s="306" t="s">
        <v>757</v>
      </c>
      <c r="K55" s="112">
        <v>-255</v>
      </c>
      <c r="L55" s="307">
        <v>262.5</v>
      </c>
      <c r="M55" s="307">
        <v>272.5</v>
      </c>
      <c r="N55" s="112"/>
      <c r="O55" s="113">
        <f t="shared" si="24"/>
        <v>272.5</v>
      </c>
      <c r="P55" s="308" t="s">
        <v>772</v>
      </c>
      <c r="Q55" s="307">
        <v>185</v>
      </c>
      <c r="R55" s="307">
        <v>192.5</v>
      </c>
      <c r="S55" s="112">
        <v>-200</v>
      </c>
      <c r="T55" s="112"/>
      <c r="U55" s="113">
        <f t="shared" si="25"/>
        <v>192.5</v>
      </c>
      <c r="V55" s="114">
        <f t="shared" si="26"/>
        <v>465</v>
      </c>
      <c r="W55" s="307">
        <v>305</v>
      </c>
      <c r="X55" s="307">
        <v>325</v>
      </c>
      <c r="Y55" s="307">
        <v>332.5</v>
      </c>
      <c r="Z55" s="112"/>
      <c r="AA55" s="113">
        <f t="shared" si="27"/>
        <v>332.5</v>
      </c>
      <c r="AB55" s="114">
        <f t="shared" si="28"/>
        <v>797.5</v>
      </c>
      <c r="AC55" s="115">
        <f t="shared" si="29"/>
        <v>456.09024999999997</v>
      </c>
      <c r="AD55" s="115">
        <f>IF(OR(AB55=0,D55="",D55&lt;40),0,VLOOKUP($D55,DATA!$A$2:$B$53,2,TRUE)*AC55)</f>
        <v>0</v>
      </c>
      <c r="AE55" s="173">
        <f ca="1">IF(E55="","",OFFSET(Setup!$Q$1,MATCH(E55,Setup!O:O,0)-1,0))</f>
        <v>1</v>
      </c>
      <c r="AF55" s="113" t="str">
        <f t="shared" ca="1" si="30"/>
        <v>1-M_O_C_ABPU-125</v>
      </c>
      <c r="AG55" s="37">
        <f ca="1">IF(OR(AB55=0),0,VLOOKUP(AV55,Setup!$S$6:$T$15,2,TRUE))</f>
        <v>3</v>
      </c>
      <c r="AH55" s="116"/>
      <c r="AI55" s="111" t="s">
        <v>712</v>
      </c>
      <c r="AJ55" s="103">
        <f t="shared" si="31"/>
        <v>1</v>
      </c>
      <c r="AK55" s="37">
        <f t="shared" si="32"/>
        <v>7</v>
      </c>
      <c r="AL55" s="24">
        <f t="shared" si="33"/>
        <v>122.9</v>
      </c>
      <c r="AM55" s="24">
        <f t="shared" si="34"/>
        <v>797.5</v>
      </c>
      <c r="AN55" s="24">
        <f t="shared" si="35"/>
        <v>525</v>
      </c>
      <c r="AO55" s="36" t="str">
        <f t="shared" si="36"/>
        <v>M</v>
      </c>
      <c r="AP55" s="36"/>
      <c r="AQ55" s="26">
        <f t="shared" si="37"/>
        <v>1</v>
      </c>
      <c r="AR55" s="190">
        <f t="shared" ca="1" si="38"/>
        <v>406047004</v>
      </c>
      <c r="AS55" s="36">
        <f t="shared" ca="1" si="39"/>
        <v>20</v>
      </c>
      <c r="AT55" s="153">
        <f t="shared" ca="1" si="40"/>
        <v>406</v>
      </c>
      <c r="AU55" s="94">
        <f t="shared" ca="1" si="41"/>
        <v>20</v>
      </c>
      <c r="AV55" s="174">
        <f t="shared" ca="1" si="42"/>
        <v>1</v>
      </c>
      <c r="AW55" s="157">
        <f t="shared" si="43"/>
        <v>122.85</v>
      </c>
      <c r="AX55" s="24">
        <f t="shared" si="45"/>
        <v>4</v>
      </c>
      <c r="AY55" s="190">
        <f ca="1">IF(OR(E55="",F55="",ISERROR(AE55)),0,(100000000*MATCH(E55,INDIRECT($AI$1),0)+IF(AE55=1,(16-IF(AO55="M",MATCH(G55,Setup!$K$9:$K$23,0),MATCH(G55,Setup!$M$9:$M$23)))*1000000,0)+IF(AB55&gt;0,IF(AE55=1,RANK(AB55,AB:AB,-1)*1000+AX55,IF(AE55=2,AC55,AD55)),0)))</f>
        <v>406047004</v>
      </c>
      <c r="AZ55" s="37"/>
      <c r="BA55" s="37"/>
      <c r="BB55" s="37"/>
      <c r="BC55" s="37"/>
      <c r="BD55" s="37"/>
      <c r="BE55" s="37"/>
      <c r="BF55" s="37"/>
      <c r="BG55" s="37"/>
      <c r="BH55" s="81"/>
      <c r="BI55" s="81"/>
      <c r="BJ55" s="81"/>
      <c r="BK55" s="81"/>
      <c r="BL55" s="81"/>
      <c r="BM55" s="81"/>
      <c r="BN55" s="28"/>
      <c r="CJ55" s="26">
        <v>0</v>
      </c>
      <c r="CK55" s="26">
        <v>-1</v>
      </c>
      <c r="CL55" s="26">
        <v>1</v>
      </c>
      <c r="CM55" s="26">
        <v>1</v>
      </c>
      <c r="CN55" s="26">
        <v>0</v>
      </c>
      <c r="CO55" s="26">
        <v>0</v>
      </c>
      <c r="CP55" s="26">
        <v>0</v>
      </c>
      <c r="CQ55" s="26">
        <v>1</v>
      </c>
      <c r="CR55" s="26">
        <v>1</v>
      </c>
      <c r="CS55" s="26">
        <v>-1</v>
      </c>
      <c r="CT55" s="26">
        <v>0</v>
      </c>
      <c r="CU55" s="26">
        <v>0</v>
      </c>
      <c r="CV55" s="26">
        <v>0</v>
      </c>
      <c r="CW55" s="26">
        <v>1</v>
      </c>
      <c r="CX55" s="26">
        <v>1</v>
      </c>
      <c r="CY55" s="26">
        <v>1</v>
      </c>
      <c r="CZ55" s="26">
        <v>0</v>
      </c>
    </row>
    <row r="56" spans="1:104" s="26" customFormat="1" x14ac:dyDescent="0.2">
      <c r="A56" s="31">
        <f t="shared" si="44"/>
        <v>350</v>
      </c>
      <c r="B56" s="15" t="s">
        <v>32</v>
      </c>
      <c r="C56" s="192" t="s">
        <v>721</v>
      </c>
      <c r="D56" s="15">
        <v>42</v>
      </c>
      <c r="E56" s="15" t="s">
        <v>544</v>
      </c>
      <c r="F56" s="15">
        <v>131.25</v>
      </c>
      <c r="G56" s="37">
        <f>IF(OR(E56="",F56=""),"",IF(LEFT(E56,1)="M",VLOOKUP(F56,Setup!$J$9:$K$23,2,TRUE),VLOOKUP(F56,Setup!$L$9:$M$23,2,TRUE)))</f>
        <v>140</v>
      </c>
      <c r="H56" s="37">
        <f>IF(F56="",0,VLOOKUP(AL56,DATA!$L$2:$N$1910,IF(LEFT(E56,1)="F",3,2)))</f>
        <v>0.56459999999999999</v>
      </c>
      <c r="I56" s="15"/>
      <c r="J56" s="306" t="s">
        <v>756</v>
      </c>
      <c r="K56" s="307">
        <v>250</v>
      </c>
      <c r="L56" s="307">
        <v>265</v>
      </c>
      <c r="M56" s="112">
        <v>-275</v>
      </c>
      <c r="N56" s="112"/>
      <c r="O56" s="113">
        <f t="shared" si="24"/>
        <v>265</v>
      </c>
      <c r="P56" s="308" t="s">
        <v>769</v>
      </c>
      <c r="Q56" s="307">
        <v>180</v>
      </c>
      <c r="R56" s="307">
        <v>192.5</v>
      </c>
      <c r="S56" s="112">
        <v>-202.5</v>
      </c>
      <c r="T56" s="112"/>
      <c r="U56" s="113">
        <f t="shared" si="25"/>
        <v>192.5</v>
      </c>
      <c r="V56" s="114">
        <f t="shared" si="26"/>
        <v>457.5</v>
      </c>
      <c r="W56" s="307">
        <v>350</v>
      </c>
      <c r="X56" s="307">
        <v>370</v>
      </c>
      <c r="Y56" s="112">
        <v>-385</v>
      </c>
      <c r="Z56" s="112"/>
      <c r="AA56" s="113">
        <f t="shared" si="27"/>
        <v>370</v>
      </c>
      <c r="AB56" s="114">
        <f t="shared" si="28"/>
        <v>827.5</v>
      </c>
      <c r="AC56" s="115">
        <f t="shared" si="29"/>
        <v>467.20650000000001</v>
      </c>
      <c r="AD56" s="115">
        <f>IF(OR(AB56=0,D56="",D56&lt;40),0,VLOOKUP($D56,DATA!$A$2:$B$53,2,TRUE)*AC56)</f>
        <v>476.55063000000001</v>
      </c>
      <c r="AE56" s="173">
        <f ca="1">IF(E56="","",OFFSET(Setup!$Q$1,MATCH(E56,Setup!O:O,0)-1,0))</f>
        <v>1</v>
      </c>
      <c r="AF56" s="113" t="str">
        <f t="shared" ca="1" si="30"/>
        <v>1-M_M1_C_BPU-140</v>
      </c>
      <c r="AG56" s="37">
        <f ca="1">IF(OR(AB56=0),0,VLOOKUP(AV56,Setup!$S$6:$T$15,2,TRUE))</f>
        <v>3</v>
      </c>
      <c r="AH56" s="116"/>
      <c r="AI56" s="111" t="s">
        <v>712</v>
      </c>
      <c r="AJ56" s="103">
        <f t="shared" si="31"/>
        <v>1</v>
      </c>
      <c r="AK56" s="37">
        <f t="shared" si="32"/>
        <v>7</v>
      </c>
      <c r="AL56" s="24">
        <f t="shared" si="33"/>
        <v>131.30000000000001</v>
      </c>
      <c r="AM56" s="24">
        <f t="shared" si="34"/>
        <v>827.5</v>
      </c>
      <c r="AN56" s="24">
        <f t="shared" si="35"/>
        <v>562.5</v>
      </c>
      <c r="AO56" s="36" t="str">
        <f t="shared" si="36"/>
        <v>M</v>
      </c>
      <c r="AP56" s="36"/>
      <c r="AQ56" s="26">
        <f t="shared" si="37"/>
        <v>1</v>
      </c>
      <c r="AR56" s="190">
        <f t="shared" ca="1" si="38"/>
        <v>5105048002</v>
      </c>
      <c r="AS56" s="36">
        <f t="shared" ca="1" si="39"/>
        <v>8</v>
      </c>
      <c r="AT56" s="153">
        <f t="shared" ca="1" si="40"/>
        <v>5105</v>
      </c>
      <c r="AU56" s="94">
        <f t="shared" ca="1" si="41"/>
        <v>8</v>
      </c>
      <c r="AV56" s="174">
        <f t="shared" ca="1" si="42"/>
        <v>1</v>
      </c>
      <c r="AW56" s="157">
        <f t="shared" si="43"/>
        <v>131.25</v>
      </c>
      <c r="AX56" s="24">
        <f t="shared" si="45"/>
        <v>2</v>
      </c>
      <c r="AY56" s="190">
        <f ca="1">IF(OR(E56="",F56="",ISERROR(AE56)),0,(100000000*MATCH(E56,INDIRECT($AI$1),0)+IF(AE56=1,(16-IF(AO56="M",MATCH(G56,Setup!$K$9:$K$23,0),MATCH(G56,Setup!$M$9:$M$23)))*1000000,0)+IF(AB56&gt;0,IF(AE56=1,RANK(AB56,AB:AB,-1)*1000+AX56,IF(AE56=2,AC56,AD56)),0)))</f>
        <v>5105048002</v>
      </c>
      <c r="AZ56" s="37"/>
      <c r="BA56" s="37"/>
      <c r="BB56" s="37"/>
      <c r="BC56" s="37"/>
      <c r="BD56" s="37"/>
      <c r="BE56" s="37"/>
      <c r="BF56" s="37"/>
      <c r="BG56" s="37"/>
      <c r="BH56" s="81"/>
      <c r="BI56" s="81"/>
      <c r="BJ56" s="81"/>
      <c r="BK56" s="81"/>
      <c r="BL56" s="81"/>
      <c r="BM56" s="81"/>
      <c r="BN56" s="28"/>
      <c r="CJ56" s="26">
        <v>0</v>
      </c>
      <c r="CK56" s="26">
        <v>1</v>
      </c>
      <c r="CL56" s="26">
        <v>1</v>
      </c>
      <c r="CM56" s="26">
        <v>-1</v>
      </c>
      <c r="CN56" s="26">
        <v>0</v>
      </c>
      <c r="CO56" s="26">
        <v>0</v>
      </c>
      <c r="CP56" s="26">
        <v>0</v>
      </c>
      <c r="CQ56" s="26">
        <v>1</v>
      </c>
      <c r="CR56" s="26">
        <v>1</v>
      </c>
      <c r="CS56" s="26">
        <v>-1</v>
      </c>
      <c r="CT56" s="26">
        <v>0</v>
      </c>
      <c r="CU56" s="26">
        <v>0</v>
      </c>
      <c r="CV56" s="26">
        <v>0</v>
      </c>
      <c r="CW56" s="26">
        <v>1</v>
      </c>
      <c r="CX56" s="26">
        <v>1</v>
      </c>
      <c r="CY56" s="26">
        <v>-1</v>
      </c>
      <c r="CZ56" s="26">
        <v>0</v>
      </c>
    </row>
    <row r="57" spans="1:104" s="26" customFormat="1" x14ac:dyDescent="0.2">
      <c r="A57" s="31" t="str">
        <f t="shared" si="44"/>
        <v/>
      </c>
      <c r="B57" s="15" t="s">
        <v>32</v>
      </c>
      <c r="C57" s="192" t="s">
        <v>717</v>
      </c>
      <c r="D57" s="15"/>
      <c r="E57" s="15" t="s">
        <v>544</v>
      </c>
      <c r="F57" s="15">
        <v>125</v>
      </c>
      <c r="G57" s="37">
        <f>IF(OR(E57="",F57=""),"",IF(LEFT(E57,1)="M",VLOOKUP(F57,Setup!$J$9:$K$23,2,TRUE),VLOOKUP(F57,Setup!$L$9:$M$23,2,TRUE)))</f>
        <v>125</v>
      </c>
      <c r="H57" s="37">
        <f>IF(F57="",0,VLOOKUP(AL57,DATA!$L$2:$N$1910,IF(LEFT(E57,1)="F",3,2)))</f>
        <v>0.56979999999999997</v>
      </c>
      <c r="I57" s="15"/>
      <c r="J57" s="15"/>
      <c r="K57" s="112"/>
      <c r="L57" s="112"/>
      <c r="M57" s="112"/>
      <c r="N57" s="112"/>
      <c r="O57" s="113">
        <f t="shared" si="24"/>
        <v>0</v>
      </c>
      <c r="P57" s="197"/>
      <c r="Q57" s="112"/>
      <c r="R57" s="112"/>
      <c r="S57" s="112"/>
      <c r="T57" s="112"/>
      <c r="U57" s="113">
        <f t="shared" si="25"/>
        <v>0</v>
      </c>
      <c r="V57" s="114">
        <f t="shared" si="26"/>
        <v>0</v>
      </c>
      <c r="W57" s="112"/>
      <c r="X57" s="112"/>
      <c r="Y57" s="112"/>
      <c r="Z57" s="112"/>
      <c r="AA57" s="113">
        <f t="shared" si="27"/>
        <v>0</v>
      </c>
      <c r="AB57" s="114">
        <f t="shared" si="28"/>
        <v>0</v>
      </c>
      <c r="AC57" s="115">
        <f t="shared" si="29"/>
        <v>0</v>
      </c>
      <c r="AD57" s="115">
        <f>IF(OR(AB57=0,D57="",D57&lt;40),0,VLOOKUP($D57,DATA!$A$2:$B$53,2,TRUE)*AC57)</f>
        <v>0</v>
      </c>
      <c r="AE57" s="173">
        <f ca="1">IF(E57="","",OFFSET(Setup!$Q$1,MATCH(E57,Setup!O:O,0)-1,0))</f>
        <v>1</v>
      </c>
      <c r="AF57" s="113">
        <f t="shared" ca="1" si="30"/>
        <v>0</v>
      </c>
      <c r="AG57" s="37">
        <f>IF(OR(AB57=0),0,VLOOKUP(AV57,Setup!$S$6:$T$15,2,TRUE))</f>
        <v>0</v>
      </c>
      <c r="AH57" s="116"/>
      <c r="AI57" s="111" t="s">
        <v>712</v>
      </c>
      <c r="AJ57" s="103">
        <f t="shared" si="31"/>
        <v>1</v>
      </c>
      <c r="AK57" s="37">
        <f t="shared" si="32"/>
        <v>7</v>
      </c>
      <c r="AL57" s="24">
        <f t="shared" si="33"/>
        <v>125</v>
      </c>
      <c r="AM57" s="24">
        <f t="shared" si="34"/>
        <v>0</v>
      </c>
      <c r="AN57" s="24">
        <f t="shared" si="35"/>
        <v>0</v>
      </c>
      <c r="AO57" s="36" t="str">
        <f t="shared" si="36"/>
        <v>M</v>
      </c>
      <c r="AP57" s="36"/>
      <c r="AQ57" s="26">
        <f t="shared" si="37"/>
        <v>0</v>
      </c>
      <c r="AR57" s="190">
        <f t="shared" ca="1" si="38"/>
        <v>5106000000</v>
      </c>
      <c r="AS57" s="36">
        <f t="shared" ca="1" si="39"/>
        <v>7</v>
      </c>
      <c r="AT57" s="153">
        <f t="shared" ca="1" si="40"/>
        <v>5106</v>
      </c>
      <c r="AU57" s="94">
        <f t="shared" ca="1" si="41"/>
        <v>7</v>
      </c>
      <c r="AV57" s="174">
        <f t="shared" ca="1" si="42"/>
        <v>1</v>
      </c>
      <c r="AW57" s="157">
        <f t="shared" si="43"/>
        <v>125</v>
      </c>
      <c r="AX57" s="24">
        <f t="shared" si="45"/>
        <v>3</v>
      </c>
      <c r="AY57" s="190">
        <f ca="1">IF(OR(E57="",F57="",ISERROR(AE57)),0,(100000000*MATCH(E57,INDIRECT($AI$1),0)+IF(AE57=1,(16-IF(AO57="M",MATCH(G57,Setup!$K$9:$K$23,0),MATCH(G57,Setup!$M$9:$M$23)))*1000000,0)+IF(AB57&gt;0,IF(AE57=1,RANK(AB57,AB:AB,-1)*1000+AX57,IF(AE57=2,AC57,AD57)),0)))</f>
        <v>5106000000</v>
      </c>
      <c r="AZ57" s="37"/>
      <c r="BA57" s="37"/>
      <c r="BB57" s="37"/>
      <c r="BC57" s="37"/>
      <c r="BD57" s="37"/>
      <c r="BE57" s="37"/>
      <c r="BF57" s="37"/>
      <c r="BG57" s="37"/>
      <c r="BH57" s="81"/>
      <c r="BI57" s="81"/>
      <c r="BJ57" s="81"/>
      <c r="BK57" s="81"/>
      <c r="BL57" s="81"/>
      <c r="BM57" s="81"/>
      <c r="BN57" s="28"/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6">
        <v>0</v>
      </c>
      <c r="CX57" s="26">
        <v>0</v>
      </c>
      <c r="CY57" s="26">
        <v>0</v>
      </c>
      <c r="CZ57" s="26">
        <v>0</v>
      </c>
    </row>
  </sheetData>
  <sheetProtection sheet="1" objects="1" scenarios="1"/>
  <sortState ref="A10:XFD31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F5:G5"/>
  </mergeCells>
  <phoneticPr fontId="0" type="noConversion"/>
  <conditionalFormatting sqref="B9">
    <cfRule type="expression" dxfId="57" priority="961" stopIfTrue="1">
      <formula>AND($B9&lt;&gt;RIGHT($B$8,1))</formula>
    </cfRule>
  </conditionalFormatting>
  <conditionalFormatting sqref="K9:N9 Q9:T9 W9:Z9">
    <cfRule type="expression" dxfId="56" priority="964" stopIfTrue="1">
      <formula>AND(COLUMN(K9)=$A$3,ROW(K9)=$A$4)</formula>
    </cfRule>
    <cfRule type="cellIs" dxfId="55" priority="965" stopIfTrue="1" operator="lessThan">
      <formula>0</formula>
    </cfRule>
    <cfRule type="expression" dxfId="54" priority="966" stopIfTrue="1">
      <formula>OR(AND(ROW(K9)=$A$4,COLUMN(K9)&lt;$A$3,CK9=1),AND(ROW(K9)&lt;$A$4,COLUMN(K9)=$A$3,CK9=1))</formula>
    </cfRule>
  </conditionalFormatting>
  <conditionalFormatting sqref="I9:J9 D9:F9">
    <cfRule type="expression" dxfId="53" priority="967" stopIfTrue="1">
      <formula>AND(ROW(D9)=$A$4)</formula>
    </cfRule>
    <cfRule type="expression" dxfId="52" priority="968" stopIfTrue="1">
      <formula>AND($B9&lt;&gt;RIGHT($B$8,1))</formula>
    </cfRule>
  </conditionalFormatting>
  <conditionalFormatting sqref="O9:P9 U9">
    <cfRule type="expression" dxfId="51" priority="969" stopIfTrue="1">
      <formula>AND(ROW(K9)=$A$4,COLUMN(K9)&lt;$A$3)</formula>
    </cfRule>
  </conditionalFormatting>
  <conditionalFormatting sqref="V9">
    <cfRule type="expression" dxfId="50" priority="970" stopIfTrue="1">
      <formula>AND(ROW(R9)=$A$4,COLUMN(R9)&lt;$A$3)</formula>
    </cfRule>
  </conditionalFormatting>
  <conditionalFormatting sqref="AA9">
    <cfRule type="expression" dxfId="49" priority="971" stopIfTrue="1">
      <formula>AND(ROW(W9)=$A$4,$A$3&gt;21)</formula>
    </cfRule>
  </conditionalFormatting>
  <conditionalFormatting sqref="AB9">
    <cfRule type="expression" dxfId="48" priority="978" stopIfTrue="1">
      <formula>AND(ROW(X9)=$A$4)</formula>
    </cfRule>
    <cfRule type="expression" dxfId="47" priority="979" stopIfTrue="1">
      <formula>AND(AE9=1)</formula>
    </cfRule>
  </conditionalFormatting>
  <conditionalFormatting sqref="AC9">
    <cfRule type="expression" dxfId="46" priority="980" stopIfTrue="1">
      <formula>AND(AE9=2)</formula>
    </cfRule>
  </conditionalFormatting>
  <conditionalFormatting sqref="AD9">
    <cfRule type="expression" dxfId="45" priority="981" stopIfTrue="1">
      <formula>AND(AE9=3)</formula>
    </cfRule>
  </conditionalFormatting>
  <conditionalFormatting sqref="H3:I4">
    <cfRule type="expression" dxfId="44" priority="972" stopIfTrue="1">
      <formula>AND(COLUMN(H3)=$K$3,ROW(H3)=VALUE(RIGHT(#REF!,1)))</formula>
    </cfRule>
  </conditionalFormatting>
  <conditionalFormatting sqref="D3:F4">
    <cfRule type="expression" dxfId="43" priority="973" stopIfTrue="1">
      <formula>NOT($A$2=$H$4)</formula>
    </cfRule>
    <cfRule type="cellIs" dxfId="42" priority="974" stopIfTrue="1" operator="lessThan">
      <formula>0</formula>
    </cfRule>
    <cfRule type="expression" dxfId="41" priority="975" stopIfTrue="1">
      <formula>OR($A$2=$H$4)</formula>
    </cfRule>
  </conditionalFormatting>
  <conditionalFormatting sqref="K8:N8 Q8:T8 W8:Z8">
    <cfRule type="cellIs" dxfId="40" priority="976" stopIfTrue="1" operator="equal">
      <formula>$B$3</formula>
    </cfRule>
  </conditionalFormatting>
  <conditionalFormatting sqref="G9:H9">
    <cfRule type="expression" dxfId="39" priority="977" stopIfTrue="1">
      <formula>AND(ROW(G9)=$A$4)</formula>
    </cfRule>
  </conditionalFormatting>
  <conditionalFormatting sqref="C9">
    <cfRule type="cellIs" dxfId="38" priority="987" stopIfTrue="1" operator="equal">
      <formula>$B$2</formula>
    </cfRule>
    <cfRule type="expression" dxfId="37" priority="988" stopIfTrue="1">
      <formula>AND($B9&lt;&gt;RIGHT($B$8,1))</formula>
    </cfRule>
  </conditionalFormatting>
  <conditionalFormatting sqref="B10:B57">
    <cfRule type="expression" dxfId="36" priority="1" stopIfTrue="1">
      <formula>AND($B10&lt;&gt;RIGHT($B$8,1))</formula>
    </cfRule>
  </conditionalFormatting>
  <conditionalFormatting sqref="K10:N57 Q10:T57 W10:Z57">
    <cfRule type="expression" dxfId="35" priority="2" stopIfTrue="1">
      <formula>AND(COLUMN(K10)=$A$3,ROW(K10)=$A$4)</formula>
    </cfRule>
    <cfRule type="cellIs" dxfId="34" priority="3" stopIfTrue="1" operator="lessThan">
      <formula>0</formula>
    </cfRule>
    <cfRule type="expression" dxfId="33" priority="4" stopIfTrue="1">
      <formula>OR(AND(ROW(K10)=$A$4,COLUMN(K10)&lt;$A$3,CK10=1),AND(ROW(K10)&lt;$A$4,COLUMN(K10)=$A$3,CK10=1))</formula>
    </cfRule>
  </conditionalFormatting>
  <conditionalFormatting sqref="I10:J57 D10:F57">
    <cfRule type="expression" dxfId="32" priority="5" stopIfTrue="1">
      <formula>AND(ROW(D10)=$A$4)</formula>
    </cfRule>
    <cfRule type="expression" dxfId="31" priority="6" stopIfTrue="1">
      <formula>AND($B10&lt;&gt;RIGHT($B$8,1))</formula>
    </cfRule>
  </conditionalFormatting>
  <conditionalFormatting sqref="O10:P57 U10:U57">
    <cfRule type="expression" dxfId="30" priority="7" stopIfTrue="1">
      <formula>AND(ROW(K10)=$A$4,COLUMN(K10)&lt;$A$3)</formula>
    </cfRule>
  </conditionalFormatting>
  <conditionalFormatting sqref="V10:V57">
    <cfRule type="expression" dxfId="29" priority="8" stopIfTrue="1">
      <formula>AND(ROW(R10)=$A$4,COLUMN(R10)&lt;$A$3)</formula>
    </cfRule>
  </conditionalFormatting>
  <conditionalFormatting sqref="AA10:AA57">
    <cfRule type="expression" dxfId="28" priority="9" stopIfTrue="1">
      <formula>AND(ROW(W10)=$A$4,$A$3&gt;21)</formula>
    </cfRule>
  </conditionalFormatting>
  <conditionalFormatting sqref="AB10:AB57">
    <cfRule type="expression" dxfId="27" priority="11" stopIfTrue="1">
      <formula>AND(ROW(X10)=$A$4)</formula>
    </cfRule>
    <cfRule type="expression" dxfId="26" priority="12" stopIfTrue="1">
      <formula>AND(AE10=1)</formula>
    </cfRule>
  </conditionalFormatting>
  <conditionalFormatting sqref="AC10:AC57">
    <cfRule type="expression" dxfId="25" priority="13" stopIfTrue="1">
      <formula>AND(AE10=2)</formula>
    </cfRule>
  </conditionalFormatting>
  <conditionalFormatting sqref="AD10:AD57">
    <cfRule type="expression" dxfId="24" priority="14" stopIfTrue="1">
      <formula>AND(AE10=3)</formula>
    </cfRule>
  </conditionalFormatting>
  <conditionalFormatting sqref="G10:H57">
    <cfRule type="expression" dxfId="23" priority="10" stopIfTrue="1">
      <formula>AND(ROW(G10)=$A$4)</formula>
    </cfRule>
  </conditionalFormatting>
  <conditionalFormatting sqref="C10:C57">
    <cfRule type="cellIs" dxfId="22" priority="15" stopIfTrue="1" operator="equal">
      <formula>$B$2</formula>
    </cfRule>
    <cfRule type="expression" dxfId="21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G9:H57 AG9:AG57 AB9:AD57 AU9:AU57 V9:V57"/>
    <dataValidation type="custom" errorStyle="warning" allowBlank="1" showInputMessage="1" showErrorMessage="1" error="Must be a multiple of 2.5 unless record attempt" sqref="Q9:Q57 K9:K57 W9:W57">
      <formula1>AND(MOD(K9,2.5)=0)</formula1>
    </dataValidation>
    <dataValidation type="list" allowBlank="1" showInputMessage="1" showErrorMessage="1" sqref="B9:B57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57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57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57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57 R9:T57 L9:N57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I21" sqref="I21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26" t="str">
        <f>IF(RIGHT(Lifting!$B$2,1) = ")",MID(Lifting!$B$2,1,(SEARCH("(",Lifting!$B$2,1)-2)),Lifting!$B$2)</f>
        <v>chris jenkins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8"/>
      <c r="Q1" s="211"/>
    </row>
    <row r="2" spans="1:18" ht="36" customHeight="1" x14ac:dyDescent="0.2">
      <c r="A2" s="429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1"/>
      <c r="Q2" s="211"/>
    </row>
    <row r="3" spans="1:18" ht="48.75" customHeight="1" x14ac:dyDescent="0.2">
      <c r="A3" s="438">
        <f ca="1">INDIRECT("Lifting!AH"&amp;Lifting!A4)</f>
        <v>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Q3" s="211"/>
    </row>
    <row r="4" spans="1:18" ht="33" customHeight="1" x14ac:dyDescent="0.2">
      <c r="A4" s="432" t="str">
        <f>Lifting!B8</f>
        <v>Flt B</v>
      </c>
      <c r="B4" s="433"/>
      <c r="C4" s="433" t="str">
        <f>Lifting!B3</f>
        <v>Deadlift 3</v>
      </c>
      <c r="D4" s="433"/>
      <c r="E4" s="433"/>
      <c r="F4" s="440" t="s">
        <v>166</v>
      </c>
      <c r="G4" s="440"/>
      <c r="H4" s="440">
        <f ca="1">Lifting!H2</f>
        <v>82.5</v>
      </c>
      <c r="I4" s="440"/>
      <c r="J4" s="228"/>
      <c r="K4" s="228"/>
      <c r="L4" s="434" t="str">
        <f ca="1">Lifting!B4</f>
        <v/>
      </c>
      <c r="M4" s="434"/>
      <c r="N4" s="434"/>
      <c r="O4" s="434"/>
      <c r="P4" s="435"/>
      <c r="Q4" s="211"/>
    </row>
    <row r="5" spans="1:18" ht="36" customHeight="1" x14ac:dyDescent="0.2">
      <c r="K5" s="62"/>
      <c r="L5" s="434" t="str">
        <f ca="1">CONCATENATE("#25 - ",Setup!H12)</f>
        <v>#25 - 0</v>
      </c>
      <c r="M5" s="434"/>
      <c r="N5" s="434"/>
      <c r="O5" s="434"/>
      <c r="P5" s="435"/>
      <c r="Q5" s="211"/>
    </row>
    <row r="6" spans="1:18" ht="36" customHeight="1" x14ac:dyDescent="0.2">
      <c r="A6" s="436">
        <f ca="1">Lifting!D3</f>
        <v>0</v>
      </c>
      <c r="B6" s="437"/>
      <c r="C6" s="437"/>
      <c r="D6" s="437"/>
      <c r="E6" s="437"/>
      <c r="F6" s="437"/>
      <c r="G6" s="437"/>
      <c r="H6" s="437"/>
      <c r="I6" s="213"/>
      <c r="J6" s="422" t="str">
        <f xml:space="preserve"> Lifting!G3</f>
        <v>Kg</v>
      </c>
      <c r="K6" s="422"/>
      <c r="L6" s="422"/>
      <c r="M6" s="422"/>
      <c r="N6" s="422"/>
      <c r="O6" s="422"/>
      <c r="P6" s="423"/>
      <c r="Q6" s="211"/>
    </row>
    <row r="7" spans="1:18" ht="36" customHeight="1" x14ac:dyDescent="0.2">
      <c r="A7" s="436"/>
      <c r="B7" s="437"/>
      <c r="C7" s="437"/>
      <c r="D7" s="437"/>
      <c r="E7" s="437"/>
      <c r="F7" s="437"/>
      <c r="G7" s="437"/>
      <c r="H7" s="437"/>
      <c r="I7" s="214"/>
      <c r="J7" s="422"/>
      <c r="K7" s="422"/>
      <c r="L7" s="422"/>
      <c r="M7" s="422"/>
      <c r="N7" s="422"/>
      <c r="O7" s="422"/>
      <c r="P7" s="423"/>
      <c r="Q7" s="211"/>
    </row>
    <row r="8" spans="1:18" ht="36" customHeight="1" x14ac:dyDescent="0.2">
      <c r="A8" s="21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27"/>
      <c r="Q8" s="211"/>
      <c r="R8" s="5"/>
    </row>
    <row r="9" spans="1:18" ht="36" customHeight="1" x14ac:dyDescent="0.2">
      <c r="A9" s="211"/>
      <c r="B9" s="62"/>
      <c r="C9" s="62"/>
      <c r="D9" s="62"/>
      <c r="E9" s="62"/>
      <c r="F9" s="62"/>
      <c r="G9" s="62"/>
      <c r="H9" s="62"/>
      <c r="I9" s="213"/>
      <c r="J9" s="62"/>
      <c r="K9" s="62"/>
      <c r="L9" s="62"/>
      <c r="M9" s="62"/>
      <c r="N9" s="62"/>
      <c r="O9" s="62"/>
      <c r="P9" s="227"/>
      <c r="Q9" s="211"/>
    </row>
    <row r="10" spans="1:18" ht="36" customHeight="1" x14ac:dyDescent="0.2">
      <c r="A10" s="21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27"/>
      <c r="Q10" s="211"/>
    </row>
    <row r="11" spans="1:18" ht="36" customHeight="1" x14ac:dyDescent="0.2">
      <c r="A11" s="2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27"/>
      <c r="Q11" s="211"/>
    </row>
    <row r="12" spans="1:18" ht="36" customHeight="1" x14ac:dyDescent="0.2">
      <c r="A12" s="21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27"/>
      <c r="Q12" s="211"/>
    </row>
    <row r="13" spans="1:18" ht="36" customHeight="1" x14ac:dyDescent="0.2">
      <c r="A13" s="2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27"/>
      <c r="Q13" s="211"/>
    </row>
    <row r="14" spans="1:18" ht="36" customHeight="1" x14ac:dyDescent="0.2">
      <c r="A14" s="21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27"/>
      <c r="Q14" s="211"/>
    </row>
    <row r="15" spans="1:18" ht="36" customHeight="1" x14ac:dyDescent="0.2">
      <c r="A15" s="2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27"/>
      <c r="Q15" s="211"/>
    </row>
    <row r="16" spans="1:18" ht="36" customHeight="1" x14ac:dyDescent="0.2">
      <c r="A16" s="418">
        <f ca="1">Lifting!D4</f>
        <v>0</v>
      </c>
      <c r="B16" s="419"/>
      <c r="C16" s="419"/>
      <c r="D16" s="419"/>
      <c r="E16" s="419"/>
      <c r="F16" s="419"/>
      <c r="G16" s="419"/>
      <c r="H16" s="419"/>
      <c r="I16" s="213"/>
      <c r="J16" s="422" t="str">
        <f>Lifting!G4</f>
        <v>Lb</v>
      </c>
      <c r="K16" s="422"/>
      <c r="L16" s="422"/>
      <c r="M16" s="422"/>
      <c r="N16" s="422"/>
      <c r="O16" s="422"/>
      <c r="P16" s="423"/>
      <c r="Q16" s="211"/>
    </row>
    <row r="17" spans="1:17" ht="36" customHeight="1" x14ac:dyDescent="0.2">
      <c r="A17" s="420"/>
      <c r="B17" s="421"/>
      <c r="C17" s="421"/>
      <c r="D17" s="421"/>
      <c r="E17" s="421"/>
      <c r="F17" s="421"/>
      <c r="G17" s="421"/>
      <c r="H17" s="421"/>
      <c r="I17" s="215"/>
      <c r="J17" s="424"/>
      <c r="K17" s="424"/>
      <c r="L17" s="424"/>
      <c r="M17" s="424"/>
      <c r="N17" s="424"/>
      <c r="O17" s="424"/>
      <c r="P17" s="425"/>
      <c r="Q17" s="21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94"/>
  <sheetViews>
    <sheetView zoomScale="90" zoomScaleNormal="90" workbookViewId="0">
      <selection activeCell="A4" sqref="A4:C34"/>
    </sheetView>
  </sheetViews>
  <sheetFormatPr defaultColWidth="9.140625"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41" t="s">
        <v>410</v>
      </c>
      <c r="B1" s="441"/>
      <c r="C1" s="441"/>
      <c r="D1" s="441"/>
    </row>
    <row r="2" spans="1:4" ht="23.25" customHeight="1" x14ac:dyDescent="0.3">
      <c r="A2" s="442" t="s">
        <v>411</v>
      </c>
      <c r="B2" s="442"/>
      <c r="C2" s="443">
        <f>Lifting!J5</f>
        <v>7.8819444444444432E-3</v>
      </c>
      <c r="D2" s="443"/>
    </row>
    <row r="4" spans="1:4" s="220" customFormat="1" x14ac:dyDescent="0.2">
      <c r="A4" s="261" t="s">
        <v>409</v>
      </c>
      <c r="B4" s="261" t="s">
        <v>0</v>
      </c>
      <c r="C4" s="261" t="s">
        <v>22</v>
      </c>
    </row>
    <row r="5" spans="1:4" s="226" customFormat="1" x14ac:dyDescent="0.2">
      <c r="A5" s="285"/>
      <c r="B5" s="285" t="s">
        <v>431</v>
      </c>
      <c r="C5" s="285">
        <v>30</v>
      </c>
    </row>
    <row r="6" spans="1:4" s="226" customFormat="1" x14ac:dyDescent="0.2">
      <c r="A6" s="285"/>
      <c r="B6" s="285" t="s">
        <v>412</v>
      </c>
      <c r="C6" s="285">
        <v>60</v>
      </c>
    </row>
    <row r="7" spans="1:4" s="226" customFormat="1" x14ac:dyDescent="0.2">
      <c r="A7" s="285"/>
      <c r="B7" s="285" t="s">
        <v>434</v>
      </c>
      <c r="C7" s="285">
        <v>60</v>
      </c>
    </row>
    <row r="8" spans="1:4" s="226" customFormat="1" x14ac:dyDescent="0.2">
      <c r="A8" s="285"/>
      <c r="B8" s="285" t="s">
        <v>420</v>
      </c>
      <c r="C8" s="285">
        <v>60</v>
      </c>
    </row>
    <row r="9" spans="1:4" s="226" customFormat="1" x14ac:dyDescent="0.2">
      <c r="A9" s="285"/>
      <c r="B9" s="285" t="s">
        <v>430</v>
      </c>
      <c r="C9" s="285">
        <v>77.5</v>
      </c>
    </row>
    <row r="10" spans="1:4" s="226" customFormat="1" x14ac:dyDescent="0.2">
      <c r="A10" s="285"/>
      <c r="B10" s="285" t="s">
        <v>428</v>
      </c>
      <c r="C10" s="285">
        <v>80</v>
      </c>
    </row>
    <row r="11" spans="1:4" s="226" customFormat="1" x14ac:dyDescent="0.2">
      <c r="A11" s="285"/>
      <c r="B11" s="285" t="s">
        <v>418</v>
      </c>
      <c r="C11" s="285">
        <v>80</v>
      </c>
    </row>
    <row r="12" spans="1:4" s="226" customFormat="1" x14ac:dyDescent="0.2">
      <c r="A12" s="285"/>
      <c r="B12" s="285" t="s">
        <v>424</v>
      </c>
      <c r="C12" s="285">
        <v>95</v>
      </c>
    </row>
    <row r="13" spans="1:4" s="226" customFormat="1" x14ac:dyDescent="0.2">
      <c r="A13" s="285"/>
      <c r="B13" s="285" t="s">
        <v>419</v>
      </c>
      <c r="C13" s="285">
        <v>100</v>
      </c>
    </row>
    <row r="14" spans="1:4" s="226" customFormat="1" x14ac:dyDescent="0.2">
      <c r="A14" s="285"/>
      <c r="B14" s="285" t="s">
        <v>432</v>
      </c>
      <c r="C14" s="285">
        <v>120</v>
      </c>
    </row>
    <row r="15" spans="1:4" s="226" customFormat="1" x14ac:dyDescent="0.2">
      <c r="A15" s="285"/>
      <c r="B15" s="285" t="s">
        <v>414</v>
      </c>
      <c r="C15" s="285">
        <v>140</v>
      </c>
    </row>
    <row r="16" spans="1:4" s="226" customFormat="1" x14ac:dyDescent="0.2">
      <c r="A16" s="285"/>
      <c r="B16" s="285" t="s">
        <v>427</v>
      </c>
      <c r="C16" s="285">
        <v>150</v>
      </c>
    </row>
    <row r="17" spans="1:3" s="226" customFormat="1" x14ac:dyDescent="0.2">
      <c r="A17" s="285"/>
      <c r="B17" s="285" t="s">
        <v>429</v>
      </c>
      <c r="C17" s="285">
        <v>160</v>
      </c>
    </row>
    <row r="18" spans="1:3" s="226" customFormat="1" x14ac:dyDescent="0.2">
      <c r="A18" s="285"/>
      <c r="B18" s="285" t="s">
        <v>425</v>
      </c>
      <c r="C18" s="285">
        <v>190</v>
      </c>
    </row>
    <row r="19" spans="1:3" s="226" customFormat="1" x14ac:dyDescent="0.2">
      <c r="A19" s="285"/>
      <c r="B19" s="285" t="s">
        <v>433</v>
      </c>
      <c r="C19" s="285">
        <v>200</v>
      </c>
    </row>
    <row r="20" spans="1:3" s="226" customFormat="1" x14ac:dyDescent="0.2">
      <c r="A20" s="285"/>
      <c r="B20" s="285" t="s">
        <v>416</v>
      </c>
      <c r="C20" s="285">
        <v>200</v>
      </c>
    </row>
    <row r="21" spans="1:3" s="226" customFormat="1" x14ac:dyDescent="0.2">
      <c r="A21" s="285"/>
      <c r="B21" s="285" t="s">
        <v>423</v>
      </c>
      <c r="C21" s="285">
        <v>205</v>
      </c>
    </row>
    <row r="22" spans="1:3" s="226" customFormat="1" x14ac:dyDescent="0.2">
      <c r="A22" s="285"/>
      <c r="B22" s="285" t="s">
        <v>426</v>
      </c>
      <c r="C22" s="285">
        <v>210</v>
      </c>
    </row>
    <row r="23" spans="1:3" s="226" customFormat="1" x14ac:dyDescent="0.2">
      <c r="A23" s="285"/>
      <c r="B23" s="285" t="s">
        <v>421</v>
      </c>
      <c r="C23" s="285">
        <v>210</v>
      </c>
    </row>
    <row r="24" spans="1:3" s="226" customFormat="1" x14ac:dyDescent="0.2">
      <c r="A24" s="285"/>
      <c r="B24" s="285" t="s">
        <v>415</v>
      </c>
      <c r="C24" s="285">
        <v>230</v>
      </c>
    </row>
    <row r="25" spans="1:3" s="226" customFormat="1" x14ac:dyDescent="0.2">
      <c r="A25" s="285"/>
      <c r="B25" s="285" t="s">
        <v>408</v>
      </c>
      <c r="C25" s="285">
        <v>250</v>
      </c>
    </row>
    <row r="26" spans="1:3" s="226" customFormat="1" x14ac:dyDescent="0.2">
      <c r="A26" s="285"/>
      <c r="B26" s="285" t="s">
        <v>417</v>
      </c>
      <c r="C26" s="285">
        <v>255</v>
      </c>
    </row>
    <row r="27" spans="1:3" s="226" customFormat="1" x14ac:dyDescent="0.2">
      <c r="A27" s="285"/>
      <c r="B27" s="285" t="s">
        <v>422</v>
      </c>
      <c r="C27" s="285">
        <v>270</v>
      </c>
    </row>
    <row r="28" spans="1:3" s="226" customFormat="1" x14ac:dyDescent="0.2">
      <c r="A28" s="285"/>
      <c r="B28" s="285" t="s">
        <v>413</v>
      </c>
      <c r="C28" s="285">
        <v>290</v>
      </c>
    </row>
    <row r="29" spans="1:3" s="226" customFormat="1" x14ac:dyDescent="0.2"/>
    <row r="30" spans="1:3" s="226" customFormat="1" x14ac:dyDescent="0.2"/>
    <row r="31" spans="1:3" s="226" customFormat="1" x14ac:dyDescent="0.2"/>
    <row r="32" spans="1:3" s="226" customFormat="1" x14ac:dyDescent="0.2"/>
    <row r="33" s="226" customFormat="1" x14ac:dyDescent="0.2"/>
    <row r="34" s="226" customFormat="1" x14ac:dyDescent="0.2"/>
    <row r="35" s="226" customFormat="1" x14ac:dyDescent="0.2"/>
    <row r="36" s="226" customFormat="1" x14ac:dyDescent="0.2"/>
    <row r="37" s="226" customFormat="1" x14ac:dyDescent="0.2"/>
    <row r="38" s="226" customFormat="1" x14ac:dyDescent="0.2"/>
    <row r="39" s="226" customFormat="1" x14ac:dyDescent="0.2"/>
    <row r="40" s="226" customFormat="1" x14ac:dyDescent="0.2"/>
    <row r="41" s="226" customFormat="1" x14ac:dyDescent="0.2"/>
    <row r="42" s="226" customFormat="1" x14ac:dyDescent="0.2"/>
    <row r="43" s="226" customFormat="1" x14ac:dyDescent="0.2"/>
    <row r="44" s="226" customFormat="1" x14ac:dyDescent="0.2"/>
    <row r="45" s="226" customFormat="1" x14ac:dyDescent="0.2"/>
    <row r="46" s="226" customFormat="1" x14ac:dyDescent="0.2"/>
    <row r="47" s="226" customFormat="1" x14ac:dyDescent="0.2"/>
    <row r="48" s="226" customFormat="1" x14ac:dyDescent="0.2"/>
    <row r="49" s="226" customFormat="1" x14ac:dyDescent="0.2"/>
    <row r="50" s="226" customFormat="1" x14ac:dyDescent="0.2"/>
    <row r="51" s="226" customFormat="1" x14ac:dyDescent="0.2"/>
    <row r="52" s="226" customFormat="1" x14ac:dyDescent="0.2"/>
    <row r="53" s="226" customFormat="1" x14ac:dyDescent="0.2"/>
    <row r="54" s="226" customFormat="1" x14ac:dyDescent="0.2"/>
    <row r="55" s="226" customFormat="1" x14ac:dyDescent="0.2"/>
    <row r="56" s="226" customFormat="1" x14ac:dyDescent="0.2"/>
    <row r="57" s="226" customFormat="1" x14ac:dyDescent="0.2"/>
    <row r="58" s="226" customFormat="1" x14ac:dyDescent="0.2"/>
    <row r="59" s="226" customFormat="1" x14ac:dyDescent="0.2"/>
    <row r="60" s="226" customFormat="1" x14ac:dyDescent="0.2"/>
    <row r="61" s="226" customFormat="1" x14ac:dyDescent="0.2"/>
    <row r="62" s="226" customFormat="1" x14ac:dyDescent="0.2"/>
    <row r="63" s="226" customFormat="1" x14ac:dyDescent="0.2"/>
    <row r="64" s="226" customFormat="1" x14ac:dyDescent="0.2"/>
    <row r="65" s="226" customFormat="1" x14ac:dyDescent="0.2"/>
    <row r="66" s="226" customFormat="1" x14ac:dyDescent="0.2"/>
    <row r="67" s="226" customFormat="1" x14ac:dyDescent="0.2"/>
    <row r="68" s="226" customFormat="1" x14ac:dyDescent="0.2"/>
    <row r="69" s="226" customFormat="1" x14ac:dyDescent="0.2"/>
    <row r="70" s="226" customFormat="1" x14ac:dyDescent="0.2"/>
    <row r="71" s="226" customFormat="1" x14ac:dyDescent="0.2"/>
    <row r="72" s="226" customFormat="1" x14ac:dyDescent="0.2"/>
    <row r="73" s="226" customFormat="1" x14ac:dyDescent="0.2"/>
    <row r="74" s="226" customFormat="1" x14ac:dyDescent="0.2"/>
    <row r="75" s="226" customFormat="1" x14ac:dyDescent="0.2"/>
    <row r="76" s="226" customFormat="1" x14ac:dyDescent="0.2"/>
    <row r="77" s="226" customFormat="1" x14ac:dyDescent="0.2"/>
    <row r="78" s="226" customFormat="1" x14ac:dyDescent="0.2"/>
    <row r="79" s="226" customFormat="1" x14ac:dyDescent="0.2"/>
    <row r="80" s="226" customFormat="1" x14ac:dyDescent="0.2"/>
    <row r="81" s="226" customFormat="1" x14ac:dyDescent="0.2"/>
    <row r="82" s="226" customFormat="1" x14ac:dyDescent="0.2"/>
    <row r="83" s="226" customFormat="1" x14ac:dyDescent="0.2"/>
    <row r="84" s="226" customFormat="1" x14ac:dyDescent="0.2"/>
    <row r="85" s="226" customFormat="1" x14ac:dyDescent="0.2"/>
    <row r="86" s="226" customFormat="1" x14ac:dyDescent="0.2"/>
    <row r="87" s="226" customFormat="1" x14ac:dyDescent="0.2"/>
    <row r="88" s="226" customFormat="1" x14ac:dyDescent="0.2"/>
    <row r="89" s="226" customFormat="1" x14ac:dyDescent="0.2"/>
    <row r="90" s="226" customFormat="1" x14ac:dyDescent="0.2"/>
    <row r="91" s="226" customFormat="1" x14ac:dyDescent="0.2"/>
    <row r="92" s="226" customFormat="1" x14ac:dyDescent="0.2"/>
    <row r="93" s="226" customFormat="1" x14ac:dyDescent="0.2"/>
    <row r="94" s="226" customFormat="1" x14ac:dyDescent="0.2"/>
    <row r="95" s="226" customFormat="1" x14ac:dyDescent="0.2"/>
    <row r="96" s="226" customFormat="1" x14ac:dyDescent="0.2"/>
    <row r="97" s="226" customFormat="1" x14ac:dyDescent="0.2"/>
    <row r="98" s="226" customFormat="1" x14ac:dyDescent="0.2"/>
    <row r="99" s="226" customFormat="1" x14ac:dyDescent="0.2"/>
    <row r="100" s="226" customFormat="1" x14ac:dyDescent="0.2"/>
    <row r="101" s="226" customFormat="1" x14ac:dyDescent="0.2"/>
    <row r="102" s="226" customFormat="1" x14ac:dyDescent="0.2"/>
    <row r="103" s="226" customFormat="1" x14ac:dyDescent="0.2"/>
    <row r="104" s="226" customFormat="1" x14ac:dyDescent="0.2"/>
    <row r="105" s="226" customFormat="1" x14ac:dyDescent="0.2"/>
    <row r="106" s="226" customFormat="1" x14ac:dyDescent="0.2"/>
    <row r="107" s="226" customFormat="1" x14ac:dyDescent="0.2"/>
    <row r="108" s="226" customFormat="1" x14ac:dyDescent="0.2"/>
    <row r="109" s="226" customFormat="1" x14ac:dyDescent="0.2"/>
    <row r="110" s="226" customFormat="1" x14ac:dyDescent="0.2"/>
    <row r="111" s="226" customFormat="1" x14ac:dyDescent="0.2"/>
    <row r="112" s="226" customFormat="1" x14ac:dyDescent="0.2"/>
    <row r="113" s="226" customFormat="1" x14ac:dyDescent="0.2"/>
    <row r="114" s="226" customFormat="1" x14ac:dyDescent="0.2"/>
    <row r="115" s="226" customFormat="1" x14ac:dyDescent="0.2"/>
    <row r="116" s="226" customFormat="1" x14ac:dyDescent="0.2"/>
    <row r="117" s="226" customFormat="1" x14ac:dyDescent="0.2"/>
    <row r="118" s="226" customFormat="1" x14ac:dyDescent="0.2"/>
    <row r="119" s="226" customFormat="1" x14ac:dyDescent="0.2"/>
    <row r="120" s="226" customFormat="1" x14ac:dyDescent="0.2"/>
    <row r="121" s="226" customFormat="1" x14ac:dyDescent="0.2"/>
    <row r="122" s="226" customFormat="1" x14ac:dyDescent="0.2"/>
    <row r="123" s="226" customFormat="1" x14ac:dyDescent="0.2"/>
    <row r="124" s="226" customFormat="1" x14ac:dyDescent="0.2"/>
    <row r="125" s="226" customFormat="1" x14ac:dyDescent="0.2"/>
    <row r="126" s="226" customFormat="1" x14ac:dyDescent="0.2"/>
    <row r="127" s="226" customFormat="1" x14ac:dyDescent="0.2"/>
    <row r="128" s="226" customFormat="1" x14ac:dyDescent="0.2"/>
    <row r="129" s="226" customFormat="1" x14ac:dyDescent="0.2"/>
    <row r="130" s="226" customFormat="1" x14ac:dyDescent="0.2"/>
    <row r="131" s="226" customFormat="1" x14ac:dyDescent="0.2"/>
    <row r="132" s="226" customFormat="1" x14ac:dyDescent="0.2"/>
    <row r="133" s="226" customFormat="1" x14ac:dyDescent="0.2"/>
    <row r="134" s="226" customFormat="1" x14ac:dyDescent="0.2"/>
    <row r="135" s="226" customFormat="1" x14ac:dyDescent="0.2"/>
    <row r="136" s="226" customFormat="1" x14ac:dyDescent="0.2"/>
    <row r="137" s="226" customFormat="1" x14ac:dyDescent="0.2"/>
    <row r="138" s="226" customFormat="1" x14ac:dyDescent="0.2"/>
    <row r="139" s="226" customFormat="1" x14ac:dyDescent="0.2"/>
    <row r="140" s="226" customFormat="1" x14ac:dyDescent="0.2"/>
    <row r="141" s="226" customFormat="1" x14ac:dyDescent="0.2"/>
    <row r="142" s="226" customFormat="1" x14ac:dyDescent="0.2"/>
    <row r="143" s="226" customFormat="1" x14ac:dyDescent="0.2"/>
    <row r="144" s="226" customFormat="1" x14ac:dyDescent="0.2"/>
    <row r="145" s="226" customFormat="1" x14ac:dyDescent="0.2"/>
    <row r="146" s="226" customFormat="1" x14ac:dyDescent="0.2"/>
    <row r="147" s="226" customFormat="1" x14ac:dyDescent="0.2"/>
    <row r="148" s="226" customFormat="1" x14ac:dyDescent="0.2"/>
    <row r="149" s="226" customFormat="1" x14ac:dyDescent="0.2"/>
    <row r="150" s="226" customFormat="1" x14ac:dyDescent="0.2"/>
    <row r="151" s="226" customFormat="1" x14ac:dyDescent="0.2"/>
    <row r="152" s="226" customFormat="1" x14ac:dyDescent="0.2"/>
    <row r="153" s="226" customFormat="1" x14ac:dyDescent="0.2"/>
    <row r="154" s="226" customFormat="1" x14ac:dyDescent="0.2"/>
    <row r="155" s="226" customFormat="1" x14ac:dyDescent="0.2"/>
    <row r="156" s="226" customFormat="1" x14ac:dyDescent="0.2"/>
    <row r="157" s="226" customFormat="1" x14ac:dyDescent="0.2"/>
    <row r="158" s="226" customFormat="1" x14ac:dyDescent="0.2"/>
    <row r="159" s="226" customFormat="1" x14ac:dyDescent="0.2"/>
    <row r="160" s="226" customFormat="1" x14ac:dyDescent="0.2"/>
    <row r="161" s="226" customFormat="1" x14ac:dyDescent="0.2"/>
    <row r="162" s="226" customFormat="1" x14ac:dyDescent="0.2"/>
    <row r="163" s="226" customFormat="1" x14ac:dyDescent="0.2"/>
    <row r="164" s="226" customFormat="1" x14ac:dyDescent="0.2"/>
    <row r="165" s="226" customFormat="1" x14ac:dyDescent="0.2"/>
    <row r="166" s="226" customFormat="1" x14ac:dyDescent="0.2"/>
    <row r="167" s="226" customFormat="1" x14ac:dyDescent="0.2"/>
    <row r="168" s="226" customFormat="1" x14ac:dyDescent="0.2"/>
    <row r="169" s="226" customFormat="1" x14ac:dyDescent="0.2"/>
    <row r="170" s="226" customFormat="1" x14ac:dyDescent="0.2"/>
    <row r="171" s="226" customFormat="1" x14ac:dyDescent="0.2"/>
    <row r="172" s="226" customFormat="1" x14ac:dyDescent="0.2"/>
    <row r="173" s="226" customFormat="1" x14ac:dyDescent="0.2"/>
    <row r="174" s="226" customFormat="1" x14ac:dyDescent="0.2"/>
    <row r="175" s="226" customFormat="1" x14ac:dyDescent="0.2"/>
    <row r="176" s="226" customFormat="1" x14ac:dyDescent="0.2"/>
    <row r="177" s="226" customFormat="1" x14ac:dyDescent="0.2"/>
    <row r="178" s="226" customFormat="1" x14ac:dyDescent="0.2"/>
    <row r="179" s="226" customFormat="1" x14ac:dyDescent="0.2"/>
    <row r="180" s="226" customFormat="1" x14ac:dyDescent="0.2"/>
    <row r="181" s="226" customFormat="1" x14ac:dyDescent="0.2"/>
    <row r="182" s="226" customFormat="1" x14ac:dyDescent="0.2"/>
    <row r="183" s="226" customFormat="1" x14ac:dyDescent="0.2"/>
    <row r="184" s="226" customFormat="1" x14ac:dyDescent="0.2"/>
    <row r="185" s="226" customFormat="1" x14ac:dyDescent="0.2"/>
    <row r="186" s="226" customFormat="1" x14ac:dyDescent="0.2"/>
    <row r="187" s="226" customFormat="1" x14ac:dyDescent="0.2"/>
    <row r="188" s="226" customFormat="1" x14ac:dyDescent="0.2"/>
    <row r="189" s="226" customFormat="1" x14ac:dyDescent="0.2"/>
    <row r="190" s="226" customFormat="1" x14ac:dyDescent="0.2"/>
    <row r="191" s="226" customFormat="1" x14ac:dyDescent="0.2"/>
    <row r="192" s="226" customFormat="1" x14ac:dyDescent="0.2"/>
    <row r="193" s="226" customFormat="1" x14ac:dyDescent="0.2"/>
    <row r="194" s="226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02"/>
  <sheetViews>
    <sheetView showGridLines="0" topLeftCell="AQ1" workbookViewId="0">
      <selection activeCell="AV39" sqref="AV39"/>
    </sheetView>
  </sheetViews>
  <sheetFormatPr defaultRowHeight="12.75" x14ac:dyDescent="0.2"/>
  <cols>
    <col min="1" max="1" width="24.7109375" hidden="1" customWidth="1"/>
    <col min="2" max="2" width="0" hidden="1" customWidth="1"/>
    <col min="3" max="3" width="14.28515625" hidden="1" customWidth="1"/>
    <col min="4" max="26" width="0" hidden="1" customWidth="1"/>
    <col min="27" max="27" width="20" hidden="1" customWidth="1"/>
    <col min="28" max="41" width="0" hidden="1" customWidth="1"/>
    <col min="42" max="42" width="24.7109375" hidden="1" customWidth="1"/>
    <col min="44" max="44" width="31.140625" bestFit="1" customWidth="1"/>
    <col min="45" max="45" width="2.5703125" customWidth="1"/>
    <col min="47" max="47" width="24.7109375" bestFit="1" customWidth="1"/>
  </cols>
  <sheetData>
    <row r="2" spans="1:47" x14ac:dyDescent="0.2">
      <c r="AH2" s="231" t="s">
        <v>694</v>
      </c>
      <c r="AI2" s="231" t="s">
        <v>695</v>
      </c>
      <c r="AJ2" s="231" t="s">
        <v>701</v>
      </c>
      <c r="AK2" s="231" t="s">
        <v>702</v>
      </c>
      <c r="AL2" s="231" t="s">
        <v>696</v>
      </c>
      <c r="AM2" s="231" t="s">
        <v>697</v>
      </c>
      <c r="AN2" s="231" t="s">
        <v>698</v>
      </c>
      <c r="AO2" s="231" t="s">
        <v>699</v>
      </c>
    </row>
    <row r="3" spans="1:47" ht="13.5" thickBot="1" x14ac:dyDescent="0.25">
      <c r="A3" t="str">
        <f ca="1">INDIRECT("'3-Lift'!"&amp;CELL("address",A3))</f>
        <v>Sibghat Ullah</v>
      </c>
      <c r="B3">
        <f t="shared" ref="B3:AB12" ca="1" si="0">INDIRECT("'3-Lift'!"&amp;CELL("address",B3))</f>
        <v>40</v>
      </c>
      <c r="C3" t="str">
        <f t="shared" ca="1" si="0"/>
        <v>M_M1_R_ABPU</v>
      </c>
      <c r="D3">
        <f t="shared" ca="1" si="0"/>
        <v>74.849999999999994</v>
      </c>
      <c r="E3">
        <f t="shared" ca="1" si="0"/>
        <v>75</v>
      </c>
      <c r="F3">
        <f t="shared" ca="1" si="0"/>
        <v>0.71319999999999995</v>
      </c>
      <c r="G3">
        <f t="shared" ca="1" si="0"/>
        <v>145</v>
      </c>
      <c r="H3">
        <f t="shared" ca="1" si="0"/>
        <v>155</v>
      </c>
      <c r="I3">
        <f t="shared" ca="1" si="0"/>
        <v>165</v>
      </c>
      <c r="J3">
        <f t="shared" ca="1" si="0"/>
        <v>0</v>
      </c>
      <c r="K3">
        <f t="shared" ca="1" si="0"/>
        <v>165</v>
      </c>
      <c r="L3">
        <f t="shared" ca="1" si="0"/>
        <v>90</v>
      </c>
      <c r="M3">
        <f t="shared" ca="1" si="0"/>
        <v>95</v>
      </c>
      <c r="N3">
        <f t="shared" ca="1" si="0"/>
        <v>-100</v>
      </c>
      <c r="O3">
        <f t="shared" ca="1" si="0"/>
        <v>0</v>
      </c>
      <c r="P3">
        <f t="shared" ca="1" si="0"/>
        <v>95</v>
      </c>
      <c r="Q3">
        <f t="shared" ca="1" si="0"/>
        <v>260</v>
      </c>
      <c r="R3">
        <f t="shared" ca="1" si="0"/>
        <v>182.5</v>
      </c>
      <c r="S3">
        <f t="shared" ca="1" si="0"/>
        <v>192.5</v>
      </c>
      <c r="T3">
        <f t="shared" ca="1" si="0"/>
        <v>202.5</v>
      </c>
      <c r="U3">
        <f t="shared" ca="1" si="0"/>
        <v>0</v>
      </c>
      <c r="V3">
        <f t="shared" ca="1" si="0"/>
        <v>202.5</v>
      </c>
      <c r="W3">
        <f t="shared" ca="1" si="0"/>
        <v>462.5</v>
      </c>
      <c r="X3">
        <f t="shared" ca="1" si="0"/>
        <v>329.85499999999996</v>
      </c>
      <c r="Y3">
        <f t="shared" ca="1" si="0"/>
        <v>329.85499999999996</v>
      </c>
      <c r="Z3">
        <f t="shared" ca="1" si="0"/>
        <v>1</v>
      </c>
      <c r="AA3" t="str">
        <f t="shared" ca="1" si="0"/>
        <v>1-M_M1_R_ABPU-75</v>
      </c>
      <c r="AB3">
        <f t="shared" ca="1" si="0"/>
        <v>3</v>
      </c>
      <c r="AC3" t="str">
        <f ca="1">MID(AA3,3,1)</f>
        <v>M</v>
      </c>
      <c r="AD3" t="str">
        <f ca="1">IF(RIGHT(C3,4)="ABPU","ABPU","BPU")</f>
        <v>ABPU</v>
      </c>
      <c r="AE3" t="str">
        <f ca="1">IF(AD3="ABPU",RIGHT(C3,6),RIGHT(C3,5))</f>
        <v>R_ABPU</v>
      </c>
      <c r="AF3" t="str">
        <f ca="1">LEFT(AE3,1)</f>
        <v>R</v>
      </c>
      <c r="AG3" t="str">
        <f ca="1">AC3&amp;AE3</f>
        <v>MR_ABPU</v>
      </c>
      <c r="AH3">
        <f ca="1">IF($AG3=AH$2,$X3,0)</f>
        <v>0</v>
      </c>
      <c r="AI3">
        <f t="shared" ref="AI3:AO18" ca="1" si="1">IF($AG3=AI$2,$X3,0)</f>
        <v>0</v>
      </c>
      <c r="AJ3">
        <f t="shared" ca="1" si="1"/>
        <v>0</v>
      </c>
      <c r="AK3">
        <f t="shared" ca="1" si="1"/>
        <v>0</v>
      </c>
      <c r="AL3">
        <f t="shared" ca="1" si="1"/>
        <v>0</v>
      </c>
      <c r="AM3">
        <f t="shared" ca="1" si="1"/>
        <v>329.85499999999996</v>
      </c>
      <c r="AN3">
        <f t="shared" ca="1" si="1"/>
        <v>0</v>
      </c>
      <c r="AO3">
        <f t="shared" ca="1" si="1"/>
        <v>0</v>
      </c>
      <c r="AP3" t="str">
        <f ca="1">A3</f>
        <v>Sibghat Ullah</v>
      </c>
    </row>
    <row r="4" spans="1:47" x14ac:dyDescent="0.2">
      <c r="A4" t="str">
        <f t="shared" ref="A4:P67" ca="1" si="2">INDIRECT("'3-Lift'!"&amp;CELL("address",A4))</f>
        <v>Alireza Herfedoust</v>
      </c>
      <c r="B4">
        <f t="shared" ca="1" si="2"/>
        <v>32</v>
      </c>
      <c r="C4" t="str">
        <f t="shared" ca="1" si="2"/>
        <v>M_O_C_BPU</v>
      </c>
      <c r="D4">
        <f t="shared" ca="1" si="2"/>
        <v>73.55</v>
      </c>
      <c r="E4">
        <f t="shared" ca="1" si="2"/>
        <v>75</v>
      </c>
      <c r="F4">
        <f t="shared" ca="1" si="2"/>
        <v>0.72209999999999996</v>
      </c>
      <c r="G4">
        <f t="shared" ca="1" si="2"/>
        <v>240</v>
      </c>
      <c r="H4">
        <f t="shared" ca="1" si="2"/>
        <v>270</v>
      </c>
      <c r="I4">
        <f t="shared" ca="1" si="2"/>
        <v>-305</v>
      </c>
      <c r="J4">
        <f t="shared" ca="1" si="2"/>
        <v>0</v>
      </c>
      <c r="K4">
        <f t="shared" ca="1" si="2"/>
        <v>270</v>
      </c>
      <c r="L4">
        <f t="shared" ca="1" si="2"/>
        <v>135</v>
      </c>
      <c r="M4">
        <f t="shared" ca="1" si="2"/>
        <v>-142.5</v>
      </c>
      <c r="N4">
        <f t="shared" ca="1" si="2"/>
        <v>0</v>
      </c>
      <c r="O4">
        <f t="shared" ca="1" si="2"/>
        <v>0</v>
      </c>
      <c r="P4">
        <f t="shared" ca="1" si="2"/>
        <v>135</v>
      </c>
      <c r="Q4">
        <f t="shared" ca="1" si="0"/>
        <v>405</v>
      </c>
      <c r="R4">
        <f t="shared" ca="1" si="0"/>
        <v>220</v>
      </c>
      <c r="S4">
        <f t="shared" ca="1" si="0"/>
        <v>240</v>
      </c>
      <c r="T4">
        <f t="shared" ca="1" si="0"/>
        <v>260</v>
      </c>
      <c r="U4">
        <f t="shared" ca="1" si="0"/>
        <v>0</v>
      </c>
      <c r="V4">
        <f t="shared" ca="1" si="0"/>
        <v>260</v>
      </c>
      <c r="W4">
        <f t="shared" ca="1" si="0"/>
        <v>665</v>
      </c>
      <c r="X4">
        <f t="shared" ca="1" si="0"/>
        <v>480.19649999999996</v>
      </c>
      <c r="Y4">
        <f t="shared" ca="1" si="0"/>
        <v>0</v>
      </c>
      <c r="Z4">
        <f t="shared" ca="1" si="0"/>
        <v>1</v>
      </c>
      <c r="AA4" t="str">
        <f t="shared" ca="1" si="0"/>
        <v>1-M_O_C_BPU-75</v>
      </c>
      <c r="AB4">
        <f t="shared" ca="1" si="0"/>
        <v>3</v>
      </c>
      <c r="AC4" t="str">
        <f t="shared" ref="AC4:AC67" ca="1" si="3">MID(AA4,3,1)</f>
        <v>M</v>
      </c>
      <c r="AD4" t="str">
        <f t="shared" ref="AD4:AD67" ca="1" si="4">IF(RIGHT(C4,4)="ABPU","ABPU","BPU")</f>
        <v>BPU</v>
      </c>
      <c r="AE4" t="str">
        <f t="shared" ref="AE4:AE67" ca="1" si="5">IF(AD4="ABPU",RIGHT(C4,6),RIGHT(C4,5))</f>
        <v>C_BPU</v>
      </c>
      <c r="AF4" t="str">
        <f t="shared" ref="AF4:AF67" ca="1" si="6">LEFT(AE4,1)</f>
        <v>C</v>
      </c>
      <c r="AG4" t="str">
        <f t="shared" ref="AG4:AG67" ca="1" si="7">AC4&amp;AE4</f>
        <v>MC_BPU</v>
      </c>
      <c r="AH4">
        <f t="shared" ref="AH4:AO35" ca="1" si="8">IF($AG4=AH$2,$X4,0)</f>
        <v>0</v>
      </c>
      <c r="AI4">
        <f t="shared" ca="1" si="1"/>
        <v>0</v>
      </c>
      <c r="AJ4">
        <f t="shared" ca="1" si="1"/>
        <v>0</v>
      </c>
      <c r="AK4">
        <f t="shared" ca="1" si="1"/>
        <v>0</v>
      </c>
      <c r="AL4">
        <f t="shared" ca="1" si="1"/>
        <v>0</v>
      </c>
      <c r="AM4">
        <f t="shared" ca="1" si="1"/>
        <v>0</v>
      </c>
      <c r="AN4">
        <f t="shared" ca="1" si="1"/>
        <v>480.19649999999996</v>
      </c>
      <c r="AO4">
        <f t="shared" ca="1" si="1"/>
        <v>0</v>
      </c>
      <c r="AP4" t="str">
        <f t="shared" ref="AP4:AP67" ca="1" si="9">A4</f>
        <v>Alireza Herfedoust</v>
      </c>
      <c r="AR4" s="286" t="s">
        <v>700</v>
      </c>
      <c r="AS4" s="287"/>
      <c r="AT4" s="287">
        <f ca="1">MAX(AI:AI)</f>
        <v>0</v>
      </c>
      <c r="AU4" s="288" t="str">
        <f ca="1">IF(AT4=0,"",VLOOKUP(AT4,AI:AP,8,FALSE))</f>
        <v/>
      </c>
    </row>
    <row r="5" spans="1:47" x14ac:dyDescent="0.2">
      <c r="A5" t="str">
        <f t="shared" ca="1" si="2"/>
        <v>Sohail Rashid</v>
      </c>
      <c r="B5">
        <f t="shared" ca="1" si="0"/>
        <v>34</v>
      </c>
      <c r="C5" t="str">
        <f t="shared" ca="1" si="0"/>
        <v>M_O_R_BPU</v>
      </c>
      <c r="D5">
        <f t="shared" ca="1" si="0"/>
        <v>73.849999999999994</v>
      </c>
      <c r="E5">
        <f t="shared" ca="1" si="0"/>
        <v>75</v>
      </c>
      <c r="F5">
        <f t="shared" ca="1" si="0"/>
        <v>0.72</v>
      </c>
      <c r="G5">
        <f t="shared" ca="1" si="0"/>
        <v>170</v>
      </c>
      <c r="H5">
        <f t="shared" ca="1" si="0"/>
        <v>180</v>
      </c>
      <c r="I5">
        <f t="shared" ca="1" si="0"/>
        <v>185</v>
      </c>
      <c r="J5">
        <f t="shared" ca="1" si="0"/>
        <v>0</v>
      </c>
      <c r="K5">
        <f t="shared" ca="1" si="0"/>
        <v>185</v>
      </c>
      <c r="L5">
        <f t="shared" ca="1" si="0"/>
        <v>135</v>
      </c>
      <c r="M5">
        <f t="shared" ca="1" si="0"/>
        <v>142.5</v>
      </c>
      <c r="N5">
        <f t="shared" ca="1" si="0"/>
        <v>145</v>
      </c>
      <c r="O5">
        <f t="shared" ca="1" si="0"/>
        <v>0</v>
      </c>
      <c r="P5">
        <f t="shared" ca="1" si="0"/>
        <v>145</v>
      </c>
      <c r="Q5">
        <f t="shared" ca="1" si="0"/>
        <v>330</v>
      </c>
      <c r="R5">
        <f t="shared" ca="1" si="0"/>
        <v>220</v>
      </c>
      <c r="S5">
        <f t="shared" ca="1" si="0"/>
        <v>227.5</v>
      </c>
      <c r="T5">
        <f t="shared" ca="1" si="0"/>
        <v>232.5</v>
      </c>
      <c r="U5">
        <f t="shared" ca="1" si="0"/>
        <v>0</v>
      </c>
      <c r="V5">
        <f t="shared" ca="1" si="0"/>
        <v>232.5</v>
      </c>
      <c r="W5">
        <f t="shared" ca="1" si="0"/>
        <v>562.5</v>
      </c>
      <c r="X5">
        <f t="shared" ca="1" si="0"/>
        <v>405</v>
      </c>
      <c r="Y5">
        <f t="shared" ca="1" si="0"/>
        <v>0</v>
      </c>
      <c r="Z5">
        <f t="shared" ca="1" si="0"/>
        <v>1</v>
      </c>
      <c r="AA5" t="str">
        <f t="shared" ca="1" si="0"/>
        <v>1-M_O_R_BPU-75</v>
      </c>
      <c r="AB5">
        <f t="shared" ca="1" si="0"/>
        <v>3</v>
      </c>
      <c r="AC5" t="str">
        <f t="shared" ca="1" si="3"/>
        <v>M</v>
      </c>
      <c r="AD5" t="str">
        <f t="shared" ca="1" si="4"/>
        <v>BPU</v>
      </c>
      <c r="AE5" t="str">
        <f t="shared" ca="1" si="5"/>
        <v>R_BPU</v>
      </c>
      <c r="AF5" t="str">
        <f t="shared" ca="1" si="6"/>
        <v>R</v>
      </c>
      <c r="AG5" t="str">
        <f t="shared" ca="1" si="7"/>
        <v>MR_BPU</v>
      </c>
      <c r="AH5">
        <f t="shared" ca="1" si="8"/>
        <v>0</v>
      </c>
      <c r="AI5">
        <f t="shared" ca="1" si="1"/>
        <v>0</v>
      </c>
      <c r="AJ5">
        <f t="shared" ca="1" si="1"/>
        <v>0</v>
      </c>
      <c r="AK5">
        <f t="shared" ca="1" si="1"/>
        <v>0</v>
      </c>
      <c r="AL5">
        <f t="shared" ca="1" si="1"/>
        <v>0</v>
      </c>
      <c r="AM5">
        <f t="shared" ca="1" si="1"/>
        <v>0</v>
      </c>
      <c r="AN5">
        <f t="shared" ca="1" si="1"/>
        <v>0</v>
      </c>
      <c r="AO5">
        <f t="shared" ca="1" si="1"/>
        <v>405</v>
      </c>
      <c r="AP5" t="str">
        <f t="shared" ca="1" si="9"/>
        <v>Sohail Rashid</v>
      </c>
      <c r="AR5" s="289" t="s">
        <v>704</v>
      </c>
      <c r="AS5" s="62"/>
      <c r="AT5" s="62">
        <f ca="1">MAX(AH:AH)</f>
        <v>0</v>
      </c>
      <c r="AU5" s="290" t="str">
        <f ca="1">IF(AT5=0,"",VLOOKUP(AT5,AH:AP,9,FALSE))</f>
        <v/>
      </c>
    </row>
    <row r="6" spans="1:47" x14ac:dyDescent="0.2">
      <c r="A6" t="str">
        <f t="shared" ca="1" si="2"/>
        <v xml:space="preserve">Danny Bassett </v>
      </c>
      <c r="B6">
        <f t="shared" ca="1" si="0"/>
        <v>43</v>
      </c>
      <c r="C6" t="str">
        <f t="shared" ca="1" si="0"/>
        <v>M_M1_C_BPU</v>
      </c>
      <c r="D6">
        <f t="shared" ca="1" si="0"/>
        <v>79.150000000000006</v>
      </c>
      <c r="E6">
        <f t="shared" ca="1" si="0"/>
        <v>82.5</v>
      </c>
      <c r="F6">
        <f t="shared" ca="1" si="0"/>
        <v>0.68710000000000004</v>
      </c>
      <c r="G6">
        <f t="shared" ca="1" si="0"/>
        <v>30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30</v>
      </c>
      <c r="L6">
        <f t="shared" ca="1" si="0"/>
        <v>80</v>
      </c>
      <c r="M6">
        <f t="shared" ca="1" si="0"/>
        <v>87.5</v>
      </c>
      <c r="N6">
        <f t="shared" ca="1" si="0"/>
        <v>92.5</v>
      </c>
      <c r="O6">
        <f t="shared" ca="1" si="0"/>
        <v>0</v>
      </c>
      <c r="P6">
        <f t="shared" ca="1" si="0"/>
        <v>92.5</v>
      </c>
      <c r="Q6">
        <f t="shared" ca="1" si="0"/>
        <v>122.5</v>
      </c>
      <c r="R6">
        <f t="shared" ca="1" si="0"/>
        <v>200</v>
      </c>
      <c r="S6">
        <f t="shared" ca="1" si="0"/>
        <v>215</v>
      </c>
      <c r="T6">
        <f t="shared" ca="1" si="0"/>
        <v>230</v>
      </c>
      <c r="U6">
        <f t="shared" ca="1" si="0"/>
        <v>0</v>
      </c>
      <c r="V6">
        <f t="shared" ca="1" si="0"/>
        <v>230</v>
      </c>
      <c r="W6">
        <f t="shared" ca="1" si="0"/>
        <v>352.5</v>
      </c>
      <c r="X6">
        <f t="shared" ca="1" si="0"/>
        <v>242.20275000000001</v>
      </c>
      <c r="Y6">
        <f t="shared" ca="1" si="0"/>
        <v>249.71103524999998</v>
      </c>
      <c r="Z6">
        <f t="shared" ca="1" si="0"/>
        <v>1</v>
      </c>
      <c r="AA6" t="str">
        <f t="shared" ca="1" si="0"/>
        <v>1-M_M1_C_BPU-82.5</v>
      </c>
      <c r="AB6">
        <f t="shared" ca="1" si="0"/>
        <v>3</v>
      </c>
      <c r="AC6" t="str">
        <f t="shared" ca="1" si="3"/>
        <v>M</v>
      </c>
      <c r="AD6" t="str">
        <f t="shared" ca="1" si="4"/>
        <v>BPU</v>
      </c>
      <c r="AE6" t="str">
        <f t="shared" ca="1" si="5"/>
        <v>C_BPU</v>
      </c>
      <c r="AF6" t="str">
        <f t="shared" ca="1" si="6"/>
        <v>C</v>
      </c>
      <c r="AG6" t="str">
        <f t="shared" ca="1" si="7"/>
        <v>MC_BPU</v>
      </c>
      <c r="AH6">
        <f t="shared" ca="1" si="8"/>
        <v>0</v>
      </c>
      <c r="AI6">
        <f t="shared" ca="1" si="1"/>
        <v>0</v>
      </c>
      <c r="AJ6">
        <f t="shared" ca="1" si="1"/>
        <v>0</v>
      </c>
      <c r="AK6">
        <f t="shared" ca="1" si="1"/>
        <v>0</v>
      </c>
      <c r="AL6">
        <f t="shared" ca="1" si="1"/>
        <v>0</v>
      </c>
      <c r="AM6">
        <f t="shared" ca="1" si="1"/>
        <v>0</v>
      </c>
      <c r="AN6">
        <f t="shared" ca="1" si="1"/>
        <v>242.20275000000001</v>
      </c>
      <c r="AO6">
        <f t="shared" ca="1" si="1"/>
        <v>0</v>
      </c>
      <c r="AP6" t="str">
        <f t="shared" ca="1" si="9"/>
        <v xml:space="preserve">Danny Bassett </v>
      </c>
      <c r="AR6" s="289" t="s">
        <v>703</v>
      </c>
      <c r="AS6" s="62"/>
      <c r="AT6" s="62">
        <f ca="1">MAX(AK:AK)</f>
        <v>0</v>
      </c>
      <c r="AU6" s="290" t="str">
        <f ca="1">IF(AT6=0,"",VLOOKUP(AT6,AK:AP,6,FALSE))</f>
        <v/>
      </c>
    </row>
    <row r="7" spans="1:47" ht="13.5" thickBot="1" x14ac:dyDescent="0.25">
      <c r="A7" t="str">
        <f t="shared" ca="1" si="2"/>
        <v>Daniel X-Man</v>
      </c>
      <c r="B7">
        <f t="shared" ca="1" si="0"/>
        <v>0</v>
      </c>
      <c r="C7" t="str">
        <f t="shared" ca="1" si="0"/>
        <v>M_O_S_BPU</v>
      </c>
      <c r="D7">
        <f t="shared" ca="1" si="0"/>
        <v>82.5</v>
      </c>
      <c r="E7">
        <f t="shared" ca="1" si="0"/>
        <v>82.5</v>
      </c>
      <c r="F7">
        <f t="shared" ca="1" si="0"/>
        <v>0.66990000000000005</v>
      </c>
      <c r="G7">
        <f t="shared" ca="1" si="0"/>
        <v>0</v>
      </c>
      <c r="H7">
        <f t="shared" ca="1" si="0"/>
        <v>0</v>
      </c>
      <c r="I7">
        <f t="shared" ca="1" si="0"/>
        <v>0</v>
      </c>
      <c r="J7">
        <f t="shared" ca="1" si="0"/>
        <v>0</v>
      </c>
      <c r="K7">
        <f t="shared" ca="1" si="0"/>
        <v>0</v>
      </c>
      <c r="L7">
        <f t="shared" ca="1" si="0"/>
        <v>0</v>
      </c>
      <c r="M7">
        <f t="shared" ca="1" si="0"/>
        <v>0</v>
      </c>
      <c r="N7">
        <f t="shared" ca="1" si="0"/>
        <v>0</v>
      </c>
      <c r="O7">
        <f t="shared" ca="1" si="0"/>
        <v>0</v>
      </c>
      <c r="P7">
        <f t="shared" ca="1" si="0"/>
        <v>0</v>
      </c>
      <c r="Q7">
        <f t="shared" ca="1" si="0"/>
        <v>0</v>
      </c>
      <c r="R7">
        <f t="shared" ca="1" si="0"/>
        <v>0</v>
      </c>
      <c r="S7">
        <f t="shared" ca="1" si="0"/>
        <v>0</v>
      </c>
      <c r="T7">
        <f t="shared" ca="1" si="0"/>
        <v>0</v>
      </c>
      <c r="U7">
        <f t="shared" ca="1" si="0"/>
        <v>0</v>
      </c>
      <c r="V7">
        <f t="shared" ca="1" si="0"/>
        <v>0</v>
      </c>
      <c r="W7">
        <f t="shared" ca="1" si="0"/>
        <v>0</v>
      </c>
      <c r="X7">
        <f t="shared" ca="1" si="0"/>
        <v>0</v>
      </c>
      <c r="Y7">
        <f t="shared" ca="1" si="0"/>
        <v>0</v>
      </c>
      <c r="Z7">
        <f t="shared" ca="1" si="0"/>
        <v>1</v>
      </c>
      <c r="AA7">
        <f t="shared" ca="1" si="0"/>
        <v>0</v>
      </c>
      <c r="AB7">
        <f t="shared" ca="1" si="0"/>
        <v>0</v>
      </c>
      <c r="AC7" t="str">
        <f t="shared" ca="1" si="3"/>
        <v/>
      </c>
      <c r="AD7" t="str">
        <f t="shared" ca="1" si="4"/>
        <v>BPU</v>
      </c>
      <c r="AE7" t="str">
        <f t="shared" ca="1" si="5"/>
        <v>S_BPU</v>
      </c>
      <c r="AF7" t="str">
        <f t="shared" ca="1" si="6"/>
        <v>S</v>
      </c>
      <c r="AG7" t="str">
        <f t="shared" ca="1" si="7"/>
        <v>S_BPU</v>
      </c>
      <c r="AH7">
        <f t="shared" ca="1" si="8"/>
        <v>0</v>
      </c>
      <c r="AI7">
        <f t="shared" ca="1" si="1"/>
        <v>0</v>
      </c>
      <c r="AJ7">
        <f t="shared" ca="1" si="1"/>
        <v>0</v>
      </c>
      <c r="AK7">
        <f t="shared" ca="1" si="1"/>
        <v>0</v>
      </c>
      <c r="AL7">
        <f t="shared" ca="1" si="1"/>
        <v>0</v>
      </c>
      <c r="AM7">
        <f t="shared" ca="1" si="1"/>
        <v>0</v>
      </c>
      <c r="AN7">
        <f t="shared" ca="1" si="1"/>
        <v>0</v>
      </c>
      <c r="AO7">
        <f t="shared" ca="1" si="1"/>
        <v>0</v>
      </c>
      <c r="AP7" t="str">
        <f t="shared" ca="1" si="9"/>
        <v>Daniel X-Man</v>
      </c>
      <c r="AR7" s="291" t="s">
        <v>705</v>
      </c>
      <c r="AS7" s="292"/>
      <c r="AT7" s="292">
        <f ca="1">MAX(AJ:AJ)</f>
        <v>0</v>
      </c>
      <c r="AU7" s="293" t="str">
        <f ca="1">IF(AT7=0,"",VLOOKUP(AT7,AJ:AP,7,FALSE))</f>
        <v/>
      </c>
    </row>
    <row r="8" spans="1:47" ht="13.5" thickBot="1" x14ac:dyDescent="0.25">
      <c r="A8" t="str">
        <f t="shared" ca="1" si="2"/>
        <v>Chris Phelps</v>
      </c>
      <c r="B8">
        <f t="shared" ca="1" si="0"/>
        <v>31</v>
      </c>
      <c r="C8" t="str">
        <f t="shared" ca="1" si="0"/>
        <v>M_O_M_BPU</v>
      </c>
      <c r="D8">
        <f t="shared" ca="1" si="0"/>
        <v>78.95</v>
      </c>
      <c r="E8">
        <f t="shared" ca="1" si="0"/>
        <v>82.5</v>
      </c>
      <c r="F8">
        <f t="shared" ca="1" si="0"/>
        <v>0.68820000000000003</v>
      </c>
      <c r="G8">
        <f t="shared" ca="1" si="0"/>
        <v>270</v>
      </c>
      <c r="H8">
        <f t="shared" ca="1" si="0"/>
        <v>290</v>
      </c>
      <c r="I8">
        <f t="shared" ca="1" si="0"/>
        <v>300</v>
      </c>
      <c r="J8">
        <f t="shared" ca="1" si="0"/>
        <v>0</v>
      </c>
      <c r="K8">
        <f t="shared" ca="1" si="0"/>
        <v>300</v>
      </c>
      <c r="L8">
        <f t="shared" ca="1" si="0"/>
        <v>180</v>
      </c>
      <c r="M8">
        <f t="shared" ca="1" si="0"/>
        <v>190</v>
      </c>
      <c r="N8">
        <f t="shared" ca="1" si="0"/>
        <v>-200</v>
      </c>
      <c r="O8">
        <f t="shared" ca="1" si="0"/>
        <v>0</v>
      </c>
      <c r="P8">
        <f t="shared" ca="1" si="0"/>
        <v>190</v>
      </c>
      <c r="Q8">
        <f t="shared" ca="1" si="0"/>
        <v>490</v>
      </c>
      <c r="R8">
        <f t="shared" ca="1" si="0"/>
        <v>-280</v>
      </c>
      <c r="S8">
        <f t="shared" ca="1" si="0"/>
        <v>280</v>
      </c>
      <c r="T8">
        <f t="shared" ca="1" si="0"/>
        <v>-290</v>
      </c>
      <c r="U8">
        <f t="shared" ca="1" si="0"/>
        <v>0</v>
      </c>
      <c r="V8">
        <f t="shared" ca="1" si="0"/>
        <v>280</v>
      </c>
      <c r="W8">
        <f t="shared" ca="1" si="0"/>
        <v>770</v>
      </c>
      <c r="X8">
        <f t="shared" ca="1" si="0"/>
        <v>529.91399999999999</v>
      </c>
      <c r="Y8">
        <f t="shared" ca="1" si="0"/>
        <v>0</v>
      </c>
      <c r="Z8">
        <f t="shared" ca="1" si="0"/>
        <v>1</v>
      </c>
      <c r="AA8" t="str">
        <f t="shared" ca="1" si="0"/>
        <v>1-M_O_M_BPU-82.5</v>
      </c>
      <c r="AB8">
        <f t="shared" ca="1" si="0"/>
        <v>3</v>
      </c>
      <c r="AC8" t="str">
        <f t="shared" ca="1" si="3"/>
        <v>M</v>
      </c>
      <c r="AD8" t="str">
        <f t="shared" ca="1" si="4"/>
        <v>BPU</v>
      </c>
      <c r="AE8" t="str">
        <f t="shared" ca="1" si="5"/>
        <v>M_BPU</v>
      </c>
      <c r="AF8" t="str">
        <f t="shared" ca="1" si="6"/>
        <v>M</v>
      </c>
      <c r="AG8" t="str">
        <f t="shared" ca="1" si="7"/>
        <v>MM_BPU</v>
      </c>
      <c r="AH8">
        <f t="shared" ca="1" si="8"/>
        <v>0</v>
      </c>
      <c r="AI8">
        <f t="shared" ca="1" si="1"/>
        <v>0</v>
      </c>
      <c r="AJ8">
        <f t="shared" ca="1" si="1"/>
        <v>0</v>
      </c>
      <c r="AK8">
        <f t="shared" ca="1" si="1"/>
        <v>0</v>
      </c>
      <c r="AL8">
        <f t="shared" ca="1" si="1"/>
        <v>0</v>
      </c>
      <c r="AM8">
        <f t="shared" ca="1" si="1"/>
        <v>0</v>
      </c>
      <c r="AN8">
        <f t="shared" ca="1" si="1"/>
        <v>0</v>
      </c>
      <c r="AO8">
        <f t="shared" ca="1" si="1"/>
        <v>0</v>
      </c>
      <c r="AP8" t="str">
        <f t="shared" ca="1" si="9"/>
        <v>Chris Phelps</v>
      </c>
    </row>
    <row r="9" spans="1:47" x14ac:dyDescent="0.2">
      <c r="A9" t="str">
        <f t="shared" ca="1" si="2"/>
        <v>Melissa Watkinson</v>
      </c>
      <c r="B9">
        <f t="shared" ca="1" si="0"/>
        <v>0</v>
      </c>
      <c r="C9" t="str">
        <f t="shared" ca="1" si="0"/>
        <v>M_O_M_BPU</v>
      </c>
      <c r="D9">
        <f t="shared" ca="1" si="0"/>
        <v>82.5</v>
      </c>
      <c r="E9">
        <f t="shared" ca="1" si="0"/>
        <v>82.5</v>
      </c>
      <c r="F9">
        <f t="shared" ca="1" si="0"/>
        <v>0.66990000000000005</v>
      </c>
      <c r="G9">
        <f t="shared" ca="1" si="0"/>
        <v>0</v>
      </c>
      <c r="H9">
        <f t="shared" ca="1" si="0"/>
        <v>0</v>
      </c>
      <c r="I9">
        <f t="shared" ca="1" si="0"/>
        <v>0</v>
      </c>
      <c r="J9">
        <f t="shared" ca="1" si="0"/>
        <v>0</v>
      </c>
      <c r="K9">
        <f t="shared" ca="1" si="0"/>
        <v>0</v>
      </c>
      <c r="L9">
        <f t="shared" ca="1" si="0"/>
        <v>0</v>
      </c>
      <c r="M9">
        <f t="shared" ca="1" si="0"/>
        <v>0</v>
      </c>
      <c r="N9">
        <f t="shared" ca="1" si="0"/>
        <v>0</v>
      </c>
      <c r="O9">
        <f t="shared" ca="1" si="0"/>
        <v>0</v>
      </c>
      <c r="P9">
        <f t="shared" ca="1" si="0"/>
        <v>0</v>
      </c>
      <c r="Q9">
        <f t="shared" ca="1" si="0"/>
        <v>0</v>
      </c>
      <c r="R9">
        <f t="shared" ca="1" si="0"/>
        <v>0</v>
      </c>
      <c r="S9">
        <f t="shared" ca="1" si="0"/>
        <v>0</v>
      </c>
      <c r="T9">
        <f t="shared" ca="1" si="0"/>
        <v>0</v>
      </c>
      <c r="U9">
        <f t="shared" ca="1" si="0"/>
        <v>0</v>
      </c>
      <c r="V9">
        <f t="shared" ca="1" si="0"/>
        <v>0</v>
      </c>
      <c r="W9">
        <f t="shared" ca="1" si="0"/>
        <v>0</v>
      </c>
      <c r="X9">
        <f t="shared" ca="1" si="0"/>
        <v>0</v>
      </c>
      <c r="Y9">
        <f t="shared" ca="1" si="0"/>
        <v>0</v>
      </c>
      <c r="Z9">
        <f t="shared" ca="1" si="0"/>
        <v>1</v>
      </c>
      <c r="AA9">
        <f t="shared" ca="1" si="0"/>
        <v>0</v>
      </c>
      <c r="AB9">
        <f t="shared" ca="1" si="0"/>
        <v>0</v>
      </c>
      <c r="AC9" t="str">
        <f t="shared" ca="1" si="3"/>
        <v/>
      </c>
      <c r="AD9" t="str">
        <f t="shared" ca="1" si="4"/>
        <v>BPU</v>
      </c>
      <c r="AE9" t="str">
        <f t="shared" ca="1" si="5"/>
        <v>M_BPU</v>
      </c>
      <c r="AF9" t="str">
        <f t="shared" ca="1" si="6"/>
        <v>M</v>
      </c>
      <c r="AG9" t="str">
        <f t="shared" ca="1" si="7"/>
        <v>M_BPU</v>
      </c>
      <c r="AH9">
        <f t="shared" ca="1" si="8"/>
        <v>0</v>
      </c>
      <c r="AI9">
        <f t="shared" ca="1" si="1"/>
        <v>0</v>
      </c>
      <c r="AJ9">
        <f t="shared" ca="1" si="1"/>
        <v>0</v>
      </c>
      <c r="AK9">
        <f t="shared" ca="1" si="1"/>
        <v>0</v>
      </c>
      <c r="AL9">
        <f t="shared" ca="1" si="1"/>
        <v>0</v>
      </c>
      <c r="AM9">
        <f t="shared" ca="1" si="1"/>
        <v>0</v>
      </c>
      <c r="AN9">
        <f t="shared" ca="1" si="1"/>
        <v>0</v>
      </c>
      <c r="AO9">
        <f t="shared" ca="1" si="1"/>
        <v>0</v>
      </c>
      <c r="AP9" t="str">
        <f t="shared" ca="1" si="9"/>
        <v>Melissa Watkinson</v>
      </c>
      <c r="AR9" s="286" t="s">
        <v>706</v>
      </c>
      <c r="AS9" s="287"/>
      <c r="AT9" s="287">
        <f ca="1">MAX(AM:AM)</f>
        <v>329.85499999999996</v>
      </c>
      <c r="AU9" s="288" t="str">
        <f ca="1">IF(AT9=0,"",VLOOKUP(AT9,AM:AP,4,FALSE))</f>
        <v>Sibghat Ullah</v>
      </c>
    </row>
    <row r="10" spans="1:47" x14ac:dyDescent="0.2">
      <c r="A10" t="str">
        <f t="shared" ca="1" si="2"/>
        <v>Mike Hoare</v>
      </c>
      <c r="B10">
        <f t="shared" ca="1" si="0"/>
        <v>27</v>
      </c>
      <c r="C10" t="str">
        <f t="shared" ca="1" si="0"/>
        <v>M_O_C_BPU</v>
      </c>
      <c r="D10">
        <f t="shared" ca="1" si="0"/>
        <v>80.45</v>
      </c>
      <c r="E10">
        <f t="shared" ca="1" si="0"/>
        <v>82.5</v>
      </c>
      <c r="F10">
        <f t="shared" ca="1" si="0"/>
        <v>0.68</v>
      </c>
      <c r="G10">
        <f t="shared" ca="1" si="0"/>
        <v>255</v>
      </c>
      <c r="H10">
        <f t="shared" ca="1" si="0"/>
        <v>270</v>
      </c>
      <c r="I10">
        <f t="shared" ca="1" si="0"/>
        <v>280</v>
      </c>
      <c r="J10">
        <f t="shared" ca="1" si="0"/>
        <v>0</v>
      </c>
      <c r="K10">
        <f t="shared" ca="1" si="0"/>
        <v>280</v>
      </c>
      <c r="L10">
        <f t="shared" ca="1" si="0"/>
        <v>155</v>
      </c>
      <c r="M10">
        <f t="shared" ca="1" si="0"/>
        <v>-162.5</v>
      </c>
      <c r="N10">
        <f t="shared" ca="1" si="0"/>
        <v>-162.5</v>
      </c>
      <c r="O10">
        <f t="shared" ca="1" si="0"/>
        <v>0</v>
      </c>
      <c r="P10">
        <f t="shared" ca="1" si="0"/>
        <v>155</v>
      </c>
      <c r="Q10">
        <f t="shared" ca="1" si="0"/>
        <v>435</v>
      </c>
      <c r="R10">
        <f t="shared" ca="1" si="0"/>
        <v>275</v>
      </c>
      <c r="S10">
        <f t="shared" ca="1" si="0"/>
        <v>-300</v>
      </c>
      <c r="T10">
        <f t="shared" ca="1" si="0"/>
        <v>-300</v>
      </c>
      <c r="U10">
        <f t="shared" ca="1" si="0"/>
        <v>0</v>
      </c>
      <c r="V10">
        <f t="shared" ca="1" si="0"/>
        <v>275</v>
      </c>
      <c r="W10">
        <f t="shared" ca="1" si="0"/>
        <v>710</v>
      </c>
      <c r="X10">
        <f t="shared" ca="1" si="0"/>
        <v>482.8</v>
      </c>
      <c r="Y10">
        <f t="shared" ca="1" si="0"/>
        <v>0</v>
      </c>
      <c r="Z10">
        <f t="shared" ca="1" si="0"/>
        <v>1</v>
      </c>
      <c r="AA10" t="str">
        <f t="shared" ca="1" si="0"/>
        <v>1-M_O_C_BPU-82.5</v>
      </c>
      <c r="AB10">
        <f t="shared" ca="1" si="0"/>
        <v>3</v>
      </c>
      <c r="AC10" t="str">
        <f t="shared" ca="1" si="3"/>
        <v>M</v>
      </c>
      <c r="AD10" t="str">
        <f t="shared" ca="1" si="4"/>
        <v>BPU</v>
      </c>
      <c r="AE10" t="str">
        <f t="shared" ca="1" si="5"/>
        <v>C_BPU</v>
      </c>
      <c r="AF10" t="str">
        <f t="shared" ca="1" si="6"/>
        <v>C</v>
      </c>
      <c r="AG10" t="str">
        <f t="shared" ca="1" si="7"/>
        <v>MC_BPU</v>
      </c>
      <c r="AH10">
        <f t="shared" ca="1" si="8"/>
        <v>0</v>
      </c>
      <c r="AI10">
        <f t="shared" ca="1" si="1"/>
        <v>0</v>
      </c>
      <c r="AJ10">
        <f t="shared" ca="1" si="1"/>
        <v>0</v>
      </c>
      <c r="AK10">
        <f t="shared" ca="1" si="1"/>
        <v>0</v>
      </c>
      <c r="AL10">
        <f t="shared" ca="1" si="1"/>
        <v>0</v>
      </c>
      <c r="AM10">
        <f t="shared" ca="1" si="1"/>
        <v>0</v>
      </c>
      <c r="AN10">
        <f t="shared" ca="1" si="1"/>
        <v>482.8</v>
      </c>
      <c r="AO10">
        <f t="shared" ca="1" si="1"/>
        <v>0</v>
      </c>
      <c r="AP10" t="str">
        <f t="shared" ca="1" si="9"/>
        <v>Mike Hoare</v>
      </c>
      <c r="AR10" s="289" t="s">
        <v>707</v>
      </c>
      <c r="AS10" s="62"/>
      <c r="AT10" s="62">
        <f ca="1">MAX(AL:AL)</f>
        <v>456.09024999999997</v>
      </c>
      <c r="AU10" s="290" t="str">
        <f ca="1">IF(AT10=0,"",VLOOKUP(AT10,AL:AP,5,FALSE))</f>
        <v>Julian McKerrow</v>
      </c>
    </row>
    <row r="11" spans="1:47" x14ac:dyDescent="0.2">
      <c r="A11" t="str">
        <f t="shared" ca="1" si="2"/>
        <v>david todd</v>
      </c>
      <c r="B11">
        <f t="shared" ca="1" si="0"/>
        <v>36</v>
      </c>
      <c r="C11" t="str">
        <f t="shared" ca="1" si="0"/>
        <v>M_O_C_BPU</v>
      </c>
      <c r="D11">
        <f t="shared" ca="1" si="0"/>
        <v>82.05</v>
      </c>
      <c r="E11">
        <f t="shared" ca="1" si="0"/>
        <v>82.5</v>
      </c>
      <c r="F11">
        <f t="shared" ca="1" si="0"/>
        <v>0.67190000000000005</v>
      </c>
      <c r="G11">
        <f t="shared" ca="1" si="0"/>
        <v>240</v>
      </c>
      <c r="H11">
        <f t="shared" ca="1" si="0"/>
        <v>255</v>
      </c>
      <c r="I11">
        <f t="shared" ca="1" si="0"/>
        <v>-270</v>
      </c>
      <c r="J11">
        <f t="shared" ca="1" si="0"/>
        <v>0</v>
      </c>
      <c r="K11">
        <f t="shared" ca="1" si="0"/>
        <v>255</v>
      </c>
      <c r="L11">
        <f t="shared" ca="1" si="0"/>
        <v>155</v>
      </c>
      <c r="M11">
        <f t="shared" ca="1" si="0"/>
        <v>162.5</v>
      </c>
      <c r="N11">
        <f t="shared" ca="1" si="0"/>
        <v>-165</v>
      </c>
      <c r="O11">
        <f t="shared" ca="1" si="0"/>
        <v>0</v>
      </c>
      <c r="P11">
        <f t="shared" ca="1" si="0"/>
        <v>162.5</v>
      </c>
      <c r="Q11">
        <f t="shared" ca="1" si="0"/>
        <v>417.5</v>
      </c>
      <c r="R11">
        <f t="shared" ca="1" si="0"/>
        <v>265</v>
      </c>
      <c r="S11">
        <f t="shared" ca="1" si="0"/>
        <v>282.5</v>
      </c>
      <c r="T11">
        <f t="shared" ca="1" si="0"/>
        <v>-302.5</v>
      </c>
      <c r="U11">
        <f t="shared" ca="1" si="0"/>
        <v>0</v>
      </c>
      <c r="V11">
        <f t="shared" ca="1" si="0"/>
        <v>282.5</v>
      </c>
      <c r="W11">
        <f t="shared" ca="1" si="0"/>
        <v>700</v>
      </c>
      <c r="X11">
        <f t="shared" ca="1" si="0"/>
        <v>470.33000000000004</v>
      </c>
      <c r="Y11">
        <f t="shared" ca="1" si="0"/>
        <v>0</v>
      </c>
      <c r="Z11">
        <f t="shared" ca="1" si="0"/>
        <v>1</v>
      </c>
      <c r="AA11" t="str">
        <f t="shared" ca="1" si="0"/>
        <v>2-M_O_C_BPU-82.5</v>
      </c>
      <c r="AB11">
        <f t="shared" ca="1" si="0"/>
        <v>3</v>
      </c>
      <c r="AC11" t="str">
        <f t="shared" ca="1" si="3"/>
        <v>M</v>
      </c>
      <c r="AD11" t="str">
        <f t="shared" ca="1" si="4"/>
        <v>BPU</v>
      </c>
      <c r="AE11" t="str">
        <f t="shared" ca="1" si="5"/>
        <v>C_BPU</v>
      </c>
      <c r="AF11" t="str">
        <f t="shared" ca="1" si="6"/>
        <v>C</v>
      </c>
      <c r="AG11" t="str">
        <f t="shared" ca="1" si="7"/>
        <v>MC_BPU</v>
      </c>
      <c r="AH11">
        <f t="shared" ca="1" si="8"/>
        <v>0</v>
      </c>
      <c r="AI11">
        <f t="shared" ca="1" si="1"/>
        <v>0</v>
      </c>
      <c r="AJ11">
        <f t="shared" ca="1" si="1"/>
        <v>0</v>
      </c>
      <c r="AK11">
        <f t="shared" ca="1" si="1"/>
        <v>0</v>
      </c>
      <c r="AL11">
        <f t="shared" ca="1" si="1"/>
        <v>0</v>
      </c>
      <c r="AM11">
        <f t="shared" ca="1" si="1"/>
        <v>0</v>
      </c>
      <c r="AN11">
        <f t="shared" ca="1" si="1"/>
        <v>470.33000000000004</v>
      </c>
      <c r="AO11">
        <f t="shared" ca="1" si="1"/>
        <v>0</v>
      </c>
      <c r="AP11" t="str">
        <f t="shared" ca="1" si="9"/>
        <v>david todd</v>
      </c>
      <c r="AR11" s="289" t="s">
        <v>708</v>
      </c>
      <c r="AS11" s="62"/>
      <c r="AT11" s="62">
        <f ca="1">MAX(AO:AO)</f>
        <v>464.59825000000006</v>
      </c>
      <c r="AU11" s="290" t="str">
        <f ca="1">IF(AT11=0,"",VLOOKUP(AT11,AO:AP,2,FALSE))</f>
        <v>chris jenkins</v>
      </c>
    </row>
    <row r="12" spans="1:47" ht="13.5" thickBot="1" x14ac:dyDescent="0.25">
      <c r="A12" t="str">
        <f t="shared" ca="1" si="2"/>
        <v>Andrew Smith</v>
      </c>
      <c r="B12">
        <f t="shared" ca="1" si="0"/>
        <v>28</v>
      </c>
      <c r="C12" t="str">
        <f t="shared" ca="1" si="0"/>
        <v>M_O_C_BPU</v>
      </c>
      <c r="D12">
        <f t="shared" ca="1" si="0"/>
        <v>80.900000000000006</v>
      </c>
      <c r="E12">
        <f t="shared" ca="1" si="0"/>
        <v>82.5</v>
      </c>
      <c r="F12">
        <f t="shared" ca="1" si="0"/>
        <v>0.67789999999999995</v>
      </c>
      <c r="G12">
        <f t="shared" ca="1" si="0"/>
        <v>240</v>
      </c>
      <c r="H12">
        <f t="shared" ca="1" si="0"/>
        <v>-257.5</v>
      </c>
      <c r="I12">
        <f t="shared" ca="1" si="0"/>
        <v>257.5</v>
      </c>
      <c r="J12">
        <f t="shared" ca="1" si="0"/>
        <v>0</v>
      </c>
      <c r="K12">
        <f t="shared" ca="1" si="0"/>
        <v>257.5</v>
      </c>
      <c r="L12">
        <f t="shared" ca="1" si="0"/>
        <v>155</v>
      </c>
      <c r="M12">
        <f t="shared" ca="1" si="0"/>
        <v>165</v>
      </c>
      <c r="N12">
        <f t="shared" ca="1" si="0"/>
        <v>-170</v>
      </c>
      <c r="O12">
        <f t="shared" ca="1" si="0"/>
        <v>0</v>
      </c>
      <c r="P12">
        <f t="shared" ca="1" si="0"/>
        <v>165</v>
      </c>
      <c r="Q12">
        <f t="shared" ca="1" si="0"/>
        <v>422.5</v>
      </c>
      <c r="R12">
        <f t="shared" ca="1" si="0"/>
        <v>255</v>
      </c>
      <c r="S12">
        <f t="shared" ca="1" si="0"/>
        <v>272.5</v>
      </c>
      <c r="T12">
        <f t="shared" ca="1" si="0"/>
        <v>0</v>
      </c>
      <c r="U12">
        <f t="shared" ca="1" si="0"/>
        <v>0</v>
      </c>
      <c r="V12">
        <f t="shared" ca="1" si="0"/>
        <v>272.5</v>
      </c>
      <c r="W12">
        <f t="shared" ca="1" si="0"/>
        <v>695</v>
      </c>
      <c r="X12">
        <f t="shared" ca="1" si="0"/>
        <v>471.14049999999997</v>
      </c>
      <c r="Y12">
        <f t="shared" ca="1" si="0"/>
        <v>0</v>
      </c>
      <c r="Z12">
        <f t="shared" ca="1" si="0"/>
        <v>1</v>
      </c>
      <c r="AA12" t="str">
        <f t="shared" ca="1" si="0"/>
        <v>3-M_O_C_BPU-82.5</v>
      </c>
      <c r="AB12">
        <f t="shared" ca="1" si="0"/>
        <v>3</v>
      </c>
      <c r="AC12" t="str">
        <f t="shared" ca="1" si="3"/>
        <v>M</v>
      </c>
      <c r="AD12" t="str">
        <f t="shared" ca="1" si="4"/>
        <v>BPU</v>
      </c>
      <c r="AE12" t="str">
        <f t="shared" ca="1" si="5"/>
        <v>C_BPU</v>
      </c>
      <c r="AF12" t="str">
        <f t="shared" ca="1" si="6"/>
        <v>C</v>
      </c>
      <c r="AG12" t="str">
        <f t="shared" ca="1" si="7"/>
        <v>MC_BPU</v>
      </c>
      <c r="AH12">
        <f t="shared" ca="1" si="8"/>
        <v>0</v>
      </c>
      <c r="AI12">
        <f t="shared" ca="1" si="1"/>
        <v>0</v>
      </c>
      <c r="AJ12">
        <f t="shared" ca="1" si="1"/>
        <v>0</v>
      </c>
      <c r="AK12">
        <f t="shared" ca="1" si="1"/>
        <v>0</v>
      </c>
      <c r="AL12">
        <f t="shared" ca="1" si="1"/>
        <v>0</v>
      </c>
      <c r="AM12">
        <f t="shared" ca="1" si="1"/>
        <v>0</v>
      </c>
      <c r="AN12">
        <f t="shared" ca="1" si="1"/>
        <v>471.14049999999997</v>
      </c>
      <c r="AO12">
        <f t="shared" ca="1" si="1"/>
        <v>0</v>
      </c>
      <c r="AP12" t="str">
        <f t="shared" ca="1" si="9"/>
        <v>Andrew Smith</v>
      </c>
      <c r="AR12" s="291" t="s">
        <v>709</v>
      </c>
      <c r="AS12" s="292"/>
      <c r="AT12" s="292">
        <f ca="1">MAX(AN:AN)</f>
        <v>483.65299999999996</v>
      </c>
      <c r="AU12" s="293" t="str">
        <f ca="1">IF(AT12=0,"",VLOOKUP(AT12,AN:AP,3,FALSE))</f>
        <v>Philip Carleton</v>
      </c>
    </row>
    <row r="13" spans="1:47" x14ac:dyDescent="0.2">
      <c r="A13" t="str">
        <f t="shared" ca="1" si="2"/>
        <v>Merat Tafreshi</v>
      </c>
      <c r="B13">
        <f t="shared" ref="B13:AB22" ca="1" si="10">INDIRECT("'3-Lift'!"&amp;CELL("address",B13))</f>
        <v>27</v>
      </c>
      <c r="C13" t="str">
        <f t="shared" ca="1" si="10"/>
        <v>M_O_C_BPU</v>
      </c>
      <c r="D13">
        <f t="shared" ca="1" si="10"/>
        <v>79.7</v>
      </c>
      <c r="E13">
        <f t="shared" ca="1" si="10"/>
        <v>82.5</v>
      </c>
      <c r="F13">
        <f t="shared" ca="1" si="10"/>
        <v>0.68430000000000002</v>
      </c>
      <c r="G13">
        <f t="shared" ca="1" si="10"/>
        <v>260</v>
      </c>
      <c r="H13">
        <f t="shared" ca="1" si="10"/>
        <v>-285</v>
      </c>
      <c r="I13">
        <f t="shared" ca="1" si="10"/>
        <v>-285</v>
      </c>
      <c r="J13">
        <f t="shared" ca="1" si="10"/>
        <v>0</v>
      </c>
      <c r="K13">
        <f t="shared" ca="1" si="10"/>
        <v>260</v>
      </c>
      <c r="L13">
        <f t="shared" ca="1" si="10"/>
        <v>125</v>
      </c>
      <c r="M13">
        <f t="shared" ca="1" si="10"/>
        <v>135</v>
      </c>
      <c r="N13">
        <f t="shared" ca="1" si="10"/>
        <v>140</v>
      </c>
      <c r="O13">
        <f t="shared" ca="1" si="10"/>
        <v>0</v>
      </c>
      <c r="P13">
        <f t="shared" ca="1" si="10"/>
        <v>140</v>
      </c>
      <c r="Q13">
        <f t="shared" ca="1" si="10"/>
        <v>400</v>
      </c>
      <c r="R13">
        <f t="shared" ca="1" si="10"/>
        <v>220</v>
      </c>
      <c r="S13">
        <f t="shared" ca="1" si="10"/>
        <v>-240</v>
      </c>
      <c r="T13">
        <f t="shared" ca="1" si="10"/>
        <v>240</v>
      </c>
      <c r="U13">
        <f t="shared" ca="1" si="10"/>
        <v>0</v>
      </c>
      <c r="V13">
        <f t="shared" ca="1" si="10"/>
        <v>240</v>
      </c>
      <c r="W13">
        <f t="shared" ca="1" si="10"/>
        <v>640</v>
      </c>
      <c r="X13">
        <f t="shared" ca="1" si="10"/>
        <v>437.952</v>
      </c>
      <c r="Y13">
        <f t="shared" ca="1" si="10"/>
        <v>0</v>
      </c>
      <c r="Z13">
        <f t="shared" ca="1" si="10"/>
        <v>1</v>
      </c>
      <c r="AA13" t="str">
        <f t="shared" ca="1" si="10"/>
        <v>4-M_O_C_BPU-82.5</v>
      </c>
      <c r="AB13">
        <f t="shared" ca="1" si="10"/>
        <v>3</v>
      </c>
      <c r="AC13" t="str">
        <f t="shared" ca="1" si="3"/>
        <v>M</v>
      </c>
      <c r="AD13" t="str">
        <f t="shared" ca="1" si="4"/>
        <v>BPU</v>
      </c>
      <c r="AE13" t="str">
        <f t="shared" ca="1" si="5"/>
        <v>C_BPU</v>
      </c>
      <c r="AF13" t="str">
        <f t="shared" ca="1" si="6"/>
        <v>C</v>
      </c>
      <c r="AG13" t="str">
        <f t="shared" ca="1" si="7"/>
        <v>MC_BPU</v>
      </c>
      <c r="AH13">
        <f t="shared" ca="1" si="8"/>
        <v>0</v>
      </c>
      <c r="AI13">
        <f t="shared" ca="1" si="1"/>
        <v>0</v>
      </c>
      <c r="AJ13">
        <f t="shared" ca="1" si="1"/>
        <v>0</v>
      </c>
      <c r="AK13">
        <f t="shared" ca="1" si="1"/>
        <v>0</v>
      </c>
      <c r="AL13">
        <f t="shared" ca="1" si="1"/>
        <v>0</v>
      </c>
      <c r="AM13">
        <f t="shared" ca="1" si="1"/>
        <v>0</v>
      </c>
      <c r="AN13">
        <f t="shared" ca="1" si="1"/>
        <v>437.952</v>
      </c>
      <c r="AO13">
        <f t="shared" ca="1" si="1"/>
        <v>0</v>
      </c>
      <c r="AP13" t="str">
        <f t="shared" ca="1" si="9"/>
        <v>Merat Tafreshi</v>
      </c>
    </row>
    <row r="14" spans="1:47" x14ac:dyDescent="0.2">
      <c r="A14" t="str">
        <f t="shared" ca="1" si="2"/>
        <v>Darren Clayton</v>
      </c>
      <c r="B14">
        <f t="shared" ca="1" si="10"/>
        <v>38</v>
      </c>
      <c r="C14" t="str">
        <f t="shared" ca="1" si="10"/>
        <v>M_O_C_BPU</v>
      </c>
      <c r="D14">
        <f t="shared" ca="1" si="10"/>
        <v>81.400000000000006</v>
      </c>
      <c r="E14">
        <f t="shared" ca="1" si="10"/>
        <v>82.5</v>
      </c>
      <c r="F14">
        <f t="shared" ca="1" si="10"/>
        <v>0.6754</v>
      </c>
      <c r="G14">
        <f t="shared" ca="1" si="10"/>
        <v>200</v>
      </c>
      <c r="H14">
        <f t="shared" ca="1" si="10"/>
        <v>220</v>
      </c>
      <c r="I14">
        <f t="shared" ca="1" si="10"/>
        <v>230</v>
      </c>
      <c r="J14">
        <f t="shared" ca="1" si="10"/>
        <v>0</v>
      </c>
      <c r="K14">
        <f t="shared" ca="1" si="10"/>
        <v>230</v>
      </c>
      <c r="L14">
        <f t="shared" ca="1" si="10"/>
        <v>140</v>
      </c>
      <c r="M14">
        <f t="shared" ca="1" si="10"/>
        <v>150</v>
      </c>
      <c r="N14">
        <f t="shared" ca="1" si="10"/>
        <v>-160</v>
      </c>
      <c r="O14">
        <f t="shared" ca="1" si="10"/>
        <v>0</v>
      </c>
      <c r="P14">
        <f t="shared" ca="1" si="10"/>
        <v>150</v>
      </c>
      <c r="Q14">
        <f t="shared" ca="1" si="10"/>
        <v>380</v>
      </c>
      <c r="R14">
        <f t="shared" ca="1" si="10"/>
        <v>230</v>
      </c>
      <c r="S14">
        <f t="shared" ca="1" si="10"/>
        <v>245</v>
      </c>
      <c r="T14">
        <f t="shared" ca="1" si="10"/>
        <v>-255</v>
      </c>
      <c r="U14">
        <f t="shared" ca="1" si="10"/>
        <v>0</v>
      </c>
      <c r="V14">
        <f t="shared" ca="1" si="10"/>
        <v>245</v>
      </c>
      <c r="W14">
        <f t="shared" ca="1" si="10"/>
        <v>625</v>
      </c>
      <c r="X14">
        <f t="shared" ca="1" si="10"/>
        <v>422.125</v>
      </c>
      <c r="Y14">
        <f t="shared" ca="1" si="10"/>
        <v>0</v>
      </c>
      <c r="Z14">
        <f t="shared" ca="1" si="10"/>
        <v>1</v>
      </c>
      <c r="AA14" t="str">
        <f t="shared" ca="1" si="10"/>
        <v>5-M_O_C_BPU-82.5</v>
      </c>
      <c r="AB14">
        <f t="shared" ca="1" si="10"/>
        <v>3</v>
      </c>
      <c r="AC14" t="str">
        <f t="shared" ca="1" si="3"/>
        <v>M</v>
      </c>
      <c r="AD14" t="str">
        <f t="shared" ca="1" si="4"/>
        <v>BPU</v>
      </c>
      <c r="AE14" t="str">
        <f t="shared" ca="1" si="5"/>
        <v>C_BPU</v>
      </c>
      <c r="AF14" t="str">
        <f t="shared" ca="1" si="6"/>
        <v>C</v>
      </c>
      <c r="AG14" t="str">
        <f t="shared" ca="1" si="7"/>
        <v>MC_BPU</v>
      </c>
      <c r="AH14">
        <f t="shared" ca="1" si="8"/>
        <v>0</v>
      </c>
      <c r="AI14">
        <f t="shared" ca="1" si="1"/>
        <v>0</v>
      </c>
      <c r="AJ14">
        <f t="shared" ca="1" si="1"/>
        <v>0</v>
      </c>
      <c r="AK14">
        <f t="shared" ca="1" si="1"/>
        <v>0</v>
      </c>
      <c r="AL14">
        <f t="shared" ca="1" si="1"/>
        <v>0</v>
      </c>
      <c r="AM14">
        <f t="shared" ca="1" si="1"/>
        <v>0</v>
      </c>
      <c r="AN14">
        <f t="shared" ca="1" si="1"/>
        <v>422.125</v>
      </c>
      <c r="AO14">
        <f t="shared" ca="1" si="1"/>
        <v>0</v>
      </c>
      <c r="AP14" t="str">
        <f t="shared" ca="1" si="9"/>
        <v>Darren Clayton</v>
      </c>
    </row>
    <row r="15" spans="1:47" x14ac:dyDescent="0.2">
      <c r="A15" t="str">
        <f t="shared" ca="1" si="2"/>
        <v>chris jenkins</v>
      </c>
      <c r="B15">
        <f t="shared" ca="1" si="10"/>
        <v>38</v>
      </c>
      <c r="C15" t="str">
        <f t="shared" ca="1" si="10"/>
        <v>M_O_R_BPU</v>
      </c>
      <c r="D15">
        <f t="shared" ca="1" si="10"/>
        <v>82.25</v>
      </c>
      <c r="E15">
        <f t="shared" ca="1" si="10"/>
        <v>82.5</v>
      </c>
      <c r="F15">
        <f t="shared" ca="1" si="10"/>
        <v>0.67090000000000005</v>
      </c>
      <c r="G15">
        <f t="shared" ca="1" si="10"/>
        <v>220</v>
      </c>
      <c r="H15">
        <f t="shared" ca="1" si="10"/>
        <v>237.5</v>
      </c>
      <c r="I15">
        <f t="shared" ca="1" si="10"/>
        <v>0</v>
      </c>
      <c r="J15">
        <f t="shared" ca="1" si="10"/>
        <v>0</v>
      </c>
      <c r="K15">
        <f t="shared" ca="1" si="10"/>
        <v>237.5</v>
      </c>
      <c r="L15">
        <f t="shared" ca="1" si="10"/>
        <v>120</v>
      </c>
      <c r="M15">
        <f t="shared" ca="1" si="10"/>
        <v>140</v>
      </c>
      <c r="N15">
        <f t="shared" ca="1" si="10"/>
        <v>0</v>
      </c>
      <c r="O15">
        <f t="shared" ca="1" si="10"/>
        <v>0</v>
      </c>
      <c r="P15">
        <f t="shared" ca="1" si="10"/>
        <v>140</v>
      </c>
      <c r="Q15">
        <f t="shared" ca="1" si="10"/>
        <v>377.5</v>
      </c>
      <c r="R15">
        <f t="shared" ca="1" si="10"/>
        <v>265</v>
      </c>
      <c r="S15">
        <f t="shared" ca="1" si="10"/>
        <v>315</v>
      </c>
      <c r="T15">
        <f t="shared" ca="1" si="10"/>
        <v>0</v>
      </c>
      <c r="U15">
        <f t="shared" ca="1" si="10"/>
        <v>0</v>
      </c>
      <c r="V15">
        <f t="shared" ca="1" si="10"/>
        <v>315</v>
      </c>
      <c r="W15">
        <f t="shared" ca="1" si="10"/>
        <v>692.5</v>
      </c>
      <c r="X15">
        <f t="shared" ca="1" si="10"/>
        <v>464.59825000000006</v>
      </c>
      <c r="Y15">
        <f t="shared" ca="1" si="10"/>
        <v>0</v>
      </c>
      <c r="Z15">
        <f t="shared" ca="1" si="10"/>
        <v>1</v>
      </c>
      <c r="AA15" t="str">
        <f t="shared" ca="1" si="10"/>
        <v>1-M_O_R_BPU-82.5</v>
      </c>
      <c r="AB15">
        <f t="shared" ca="1" si="10"/>
        <v>3</v>
      </c>
      <c r="AC15" t="str">
        <f t="shared" ca="1" si="3"/>
        <v>M</v>
      </c>
      <c r="AD15" t="str">
        <f t="shared" ca="1" si="4"/>
        <v>BPU</v>
      </c>
      <c r="AE15" t="str">
        <f t="shared" ca="1" si="5"/>
        <v>R_BPU</v>
      </c>
      <c r="AF15" t="str">
        <f t="shared" ca="1" si="6"/>
        <v>R</v>
      </c>
      <c r="AG15" t="str">
        <f t="shared" ca="1" si="7"/>
        <v>MR_BPU</v>
      </c>
      <c r="AH15">
        <f t="shared" ca="1" si="8"/>
        <v>0</v>
      </c>
      <c r="AI15">
        <f t="shared" ca="1" si="1"/>
        <v>0</v>
      </c>
      <c r="AJ15">
        <f t="shared" ca="1" si="1"/>
        <v>0</v>
      </c>
      <c r="AK15">
        <f t="shared" ca="1" si="1"/>
        <v>0</v>
      </c>
      <c r="AL15">
        <f t="shared" ca="1" si="1"/>
        <v>0</v>
      </c>
      <c r="AM15">
        <f t="shared" ca="1" si="1"/>
        <v>0</v>
      </c>
      <c r="AN15">
        <f t="shared" ca="1" si="1"/>
        <v>0</v>
      </c>
      <c r="AO15">
        <f t="shared" ca="1" si="1"/>
        <v>464.59825000000006</v>
      </c>
      <c r="AP15" t="str">
        <f t="shared" ca="1" si="9"/>
        <v>chris jenkins</v>
      </c>
    </row>
    <row r="16" spans="1:47" x14ac:dyDescent="0.2">
      <c r="A16" t="str">
        <f t="shared" ca="1" si="2"/>
        <v>Pascal Vermeulen</v>
      </c>
      <c r="B16">
        <f t="shared" ca="1" si="10"/>
        <v>33</v>
      </c>
      <c r="C16" t="str">
        <f t="shared" ca="1" si="10"/>
        <v>M_O_R_BPU</v>
      </c>
      <c r="D16">
        <f t="shared" ca="1" si="10"/>
        <v>75.099999999999994</v>
      </c>
      <c r="E16">
        <f t="shared" ca="1" si="10"/>
        <v>82.5</v>
      </c>
      <c r="F16">
        <f t="shared" ca="1" si="10"/>
        <v>0.71189999999999998</v>
      </c>
      <c r="G16">
        <f t="shared" ca="1" si="10"/>
        <v>0</v>
      </c>
      <c r="H16">
        <f t="shared" ca="1" si="10"/>
        <v>0</v>
      </c>
      <c r="I16">
        <f t="shared" ca="1" si="10"/>
        <v>0</v>
      </c>
      <c r="J16">
        <f t="shared" ca="1" si="10"/>
        <v>0</v>
      </c>
      <c r="K16">
        <f t="shared" ca="1" si="10"/>
        <v>0</v>
      </c>
      <c r="L16">
        <f t="shared" ca="1" si="10"/>
        <v>130</v>
      </c>
      <c r="M16">
        <f t="shared" ca="1" si="10"/>
        <v>135</v>
      </c>
      <c r="N16">
        <f t="shared" ca="1" si="10"/>
        <v>140</v>
      </c>
      <c r="O16">
        <f t="shared" ca="1" si="10"/>
        <v>0</v>
      </c>
      <c r="P16">
        <f t="shared" ca="1" si="10"/>
        <v>140</v>
      </c>
      <c r="Q16">
        <f t="shared" ca="1" si="10"/>
        <v>0</v>
      </c>
      <c r="R16">
        <f t="shared" ca="1" si="10"/>
        <v>0</v>
      </c>
      <c r="S16">
        <f t="shared" ca="1" si="10"/>
        <v>0</v>
      </c>
      <c r="T16">
        <f t="shared" ca="1" si="10"/>
        <v>0</v>
      </c>
      <c r="U16">
        <f t="shared" ca="1" si="10"/>
        <v>0</v>
      </c>
      <c r="V16">
        <f t="shared" ca="1" si="10"/>
        <v>0</v>
      </c>
      <c r="W16">
        <f t="shared" ca="1" si="10"/>
        <v>0</v>
      </c>
      <c r="X16">
        <f t="shared" ca="1" si="10"/>
        <v>0</v>
      </c>
      <c r="Y16">
        <f t="shared" ca="1" si="10"/>
        <v>0</v>
      </c>
      <c r="Z16">
        <f t="shared" ca="1" si="10"/>
        <v>1</v>
      </c>
      <c r="AA16">
        <f t="shared" ca="1" si="10"/>
        <v>0</v>
      </c>
      <c r="AB16">
        <f t="shared" ca="1" si="10"/>
        <v>0</v>
      </c>
      <c r="AC16" t="str">
        <f t="shared" ca="1" si="3"/>
        <v/>
      </c>
      <c r="AD16" t="str">
        <f t="shared" ca="1" si="4"/>
        <v>BPU</v>
      </c>
      <c r="AE16" t="str">
        <f t="shared" ca="1" si="5"/>
        <v>R_BPU</v>
      </c>
      <c r="AF16" t="str">
        <f t="shared" ca="1" si="6"/>
        <v>R</v>
      </c>
      <c r="AG16" t="str">
        <f t="shared" ca="1" si="7"/>
        <v>R_BPU</v>
      </c>
      <c r="AH16">
        <f t="shared" ca="1" si="8"/>
        <v>0</v>
      </c>
      <c r="AI16">
        <f t="shared" ca="1" si="1"/>
        <v>0</v>
      </c>
      <c r="AJ16">
        <f t="shared" ca="1" si="1"/>
        <v>0</v>
      </c>
      <c r="AK16">
        <f t="shared" ca="1" si="1"/>
        <v>0</v>
      </c>
      <c r="AL16">
        <f t="shared" ca="1" si="1"/>
        <v>0</v>
      </c>
      <c r="AM16">
        <f t="shared" ca="1" si="1"/>
        <v>0</v>
      </c>
      <c r="AN16">
        <f t="shared" ca="1" si="1"/>
        <v>0</v>
      </c>
      <c r="AO16">
        <f t="shared" ca="1" si="1"/>
        <v>0</v>
      </c>
      <c r="AP16" t="str">
        <f t="shared" ca="1" si="9"/>
        <v>Pascal Vermeulen</v>
      </c>
    </row>
    <row r="17" spans="1:42" x14ac:dyDescent="0.2">
      <c r="A17" t="str">
        <f t="shared" ca="1" si="2"/>
        <v>Marcin Kaleta</v>
      </c>
      <c r="B17">
        <f t="shared" ca="1" si="10"/>
        <v>41</v>
      </c>
      <c r="C17" t="str">
        <f t="shared" ca="1" si="10"/>
        <v>M_M1_C_ABPU</v>
      </c>
      <c r="D17">
        <f t="shared" ca="1" si="10"/>
        <v>89</v>
      </c>
      <c r="E17">
        <f t="shared" ca="1" si="10"/>
        <v>90</v>
      </c>
      <c r="F17">
        <f t="shared" ca="1" si="10"/>
        <v>0.6421</v>
      </c>
      <c r="G17">
        <f t="shared" ca="1" si="10"/>
        <v>220</v>
      </c>
      <c r="H17">
        <f t="shared" ca="1" si="10"/>
        <v>-240</v>
      </c>
      <c r="I17">
        <f t="shared" ca="1" si="10"/>
        <v>-240</v>
      </c>
      <c r="J17">
        <f t="shared" ca="1" si="10"/>
        <v>0</v>
      </c>
      <c r="K17">
        <f t="shared" ca="1" si="10"/>
        <v>220</v>
      </c>
      <c r="L17">
        <f t="shared" ca="1" si="10"/>
        <v>110</v>
      </c>
      <c r="M17">
        <f t="shared" ca="1" si="10"/>
        <v>-120</v>
      </c>
      <c r="N17">
        <f t="shared" ca="1" si="10"/>
        <v>-120</v>
      </c>
      <c r="O17">
        <f t="shared" ca="1" si="10"/>
        <v>0</v>
      </c>
      <c r="P17">
        <f t="shared" ca="1" si="10"/>
        <v>110</v>
      </c>
      <c r="Q17">
        <f t="shared" ca="1" si="10"/>
        <v>330</v>
      </c>
      <c r="R17">
        <f t="shared" ca="1" si="10"/>
        <v>200</v>
      </c>
      <c r="S17">
        <f t="shared" ca="1" si="10"/>
        <v>215</v>
      </c>
      <c r="T17">
        <f t="shared" ca="1" si="10"/>
        <v>220</v>
      </c>
      <c r="U17">
        <f t="shared" ca="1" si="10"/>
        <v>0</v>
      </c>
      <c r="V17">
        <f t="shared" ca="1" si="10"/>
        <v>220</v>
      </c>
      <c r="W17">
        <f t="shared" ca="1" si="10"/>
        <v>550</v>
      </c>
      <c r="X17">
        <f t="shared" ca="1" si="10"/>
        <v>353.15500000000003</v>
      </c>
      <c r="Y17">
        <f t="shared" ca="1" si="10"/>
        <v>356.68655000000001</v>
      </c>
      <c r="Z17">
        <f t="shared" ca="1" si="10"/>
        <v>1</v>
      </c>
      <c r="AA17" t="str">
        <f t="shared" ca="1" si="10"/>
        <v>1-M_M1_C_ABPU-90</v>
      </c>
      <c r="AB17">
        <f t="shared" ca="1" si="10"/>
        <v>3</v>
      </c>
      <c r="AC17" t="str">
        <f t="shared" ca="1" si="3"/>
        <v>M</v>
      </c>
      <c r="AD17" t="str">
        <f t="shared" ca="1" si="4"/>
        <v>ABPU</v>
      </c>
      <c r="AE17" t="str">
        <f t="shared" ca="1" si="5"/>
        <v>C_ABPU</v>
      </c>
      <c r="AF17" t="str">
        <f t="shared" ca="1" si="6"/>
        <v>C</v>
      </c>
      <c r="AG17" t="str">
        <f t="shared" ca="1" si="7"/>
        <v>MC_ABPU</v>
      </c>
      <c r="AH17">
        <f t="shared" ca="1" si="8"/>
        <v>0</v>
      </c>
      <c r="AI17">
        <f t="shared" ca="1" si="1"/>
        <v>0</v>
      </c>
      <c r="AJ17">
        <f t="shared" ca="1" si="1"/>
        <v>0</v>
      </c>
      <c r="AK17">
        <f t="shared" ca="1" si="1"/>
        <v>0</v>
      </c>
      <c r="AL17">
        <f t="shared" ca="1" si="1"/>
        <v>353.15500000000003</v>
      </c>
      <c r="AM17">
        <f t="shared" ca="1" si="1"/>
        <v>0</v>
      </c>
      <c r="AN17">
        <f t="shared" ca="1" si="1"/>
        <v>0</v>
      </c>
      <c r="AO17">
        <f t="shared" ca="1" si="1"/>
        <v>0</v>
      </c>
      <c r="AP17" t="str">
        <f t="shared" ca="1" si="9"/>
        <v>Marcin Kaleta</v>
      </c>
    </row>
    <row r="18" spans="1:42" x14ac:dyDescent="0.2">
      <c r="A18" t="str">
        <f t="shared" ca="1" si="2"/>
        <v>Steven Arnold</v>
      </c>
      <c r="B18">
        <f t="shared" ca="1" si="10"/>
        <v>40</v>
      </c>
      <c r="C18" t="str">
        <f t="shared" ca="1" si="10"/>
        <v>M_M1_C_ABPU</v>
      </c>
      <c r="D18">
        <f t="shared" ca="1" si="10"/>
        <v>87.05</v>
      </c>
      <c r="E18">
        <f t="shared" ca="1" si="10"/>
        <v>90</v>
      </c>
      <c r="F18">
        <f t="shared" ca="1" si="10"/>
        <v>0.64949999999999997</v>
      </c>
      <c r="G18">
        <f t="shared" ca="1" si="10"/>
        <v>170</v>
      </c>
      <c r="H18">
        <f t="shared" ca="1" si="10"/>
        <v>182.5</v>
      </c>
      <c r="I18">
        <f t="shared" ca="1" si="10"/>
        <v>0</v>
      </c>
      <c r="J18">
        <f t="shared" ca="1" si="10"/>
        <v>0</v>
      </c>
      <c r="K18">
        <f t="shared" ca="1" si="10"/>
        <v>182.5</v>
      </c>
      <c r="L18">
        <f t="shared" ca="1" si="10"/>
        <v>130</v>
      </c>
      <c r="M18">
        <f t="shared" ca="1" si="10"/>
        <v>135</v>
      </c>
      <c r="N18">
        <f t="shared" ca="1" si="10"/>
        <v>0</v>
      </c>
      <c r="O18">
        <f t="shared" ca="1" si="10"/>
        <v>0</v>
      </c>
      <c r="P18">
        <f t="shared" ca="1" si="10"/>
        <v>135</v>
      </c>
      <c r="Q18">
        <f t="shared" ca="1" si="10"/>
        <v>317.5</v>
      </c>
      <c r="R18">
        <f t="shared" ca="1" si="10"/>
        <v>190</v>
      </c>
      <c r="S18">
        <f t="shared" ca="1" si="10"/>
        <v>205</v>
      </c>
      <c r="T18">
        <f t="shared" ca="1" si="10"/>
        <v>-210</v>
      </c>
      <c r="U18">
        <f t="shared" ca="1" si="10"/>
        <v>0</v>
      </c>
      <c r="V18">
        <f t="shared" ca="1" si="10"/>
        <v>205</v>
      </c>
      <c r="W18">
        <f t="shared" ca="1" si="10"/>
        <v>522.5</v>
      </c>
      <c r="X18">
        <f t="shared" ca="1" si="10"/>
        <v>339.36374999999998</v>
      </c>
      <c r="Y18">
        <f t="shared" ca="1" si="10"/>
        <v>339.36374999999998</v>
      </c>
      <c r="Z18">
        <f t="shared" ca="1" si="10"/>
        <v>1</v>
      </c>
      <c r="AA18" t="str">
        <f t="shared" ca="1" si="10"/>
        <v>2-M_M1_C_ABPU-90</v>
      </c>
      <c r="AB18">
        <f t="shared" ca="1" si="10"/>
        <v>3</v>
      </c>
      <c r="AC18" t="str">
        <f t="shared" ca="1" si="3"/>
        <v>M</v>
      </c>
      <c r="AD18" t="str">
        <f t="shared" ca="1" si="4"/>
        <v>ABPU</v>
      </c>
      <c r="AE18" t="str">
        <f t="shared" ca="1" si="5"/>
        <v>C_ABPU</v>
      </c>
      <c r="AF18" t="str">
        <f t="shared" ca="1" si="6"/>
        <v>C</v>
      </c>
      <c r="AG18" t="str">
        <f t="shared" ca="1" si="7"/>
        <v>MC_ABPU</v>
      </c>
      <c r="AH18">
        <f t="shared" ca="1" si="8"/>
        <v>0</v>
      </c>
      <c r="AI18">
        <f t="shared" ca="1" si="1"/>
        <v>0</v>
      </c>
      <c r="AJ18">
        <f t="shared" ca="1" si="1"/>
        <v>0</v>
      </c>
      <c r="AK18">
        <f t="shared" ca="1" si="1"/>
        <v>0</v>
      </c>
      <c r="AL18">
        <f t="shared" ca="1" si="1"/>
        <v>339.36374999999998</v>
      </c>
      <c r="AM18">
        <f t="shared" ca="1" si="1"/>
        <v>0</v>
      </c>
      <c r="AN18">
        <f t="shared" ca="1" si="1"/>
        <v>0</v>
      </c>
      <c r="AO18">
        <f t="shared" ca="1" si="1"/>
        <v>0</v>
      </c>
      <c r="AP18" t="str">
        <f t="shared" ca="1" si="9"/>
        <v>Steven Arnold</v>
      </c>
    </row>
    <row r="19" spans="1:42" x14ac:dyDescent="0.2">
      <c r="A19" t="str">
        <f t="shared" ca="1" si="2"/>
        <v>Darryl Triance + OPEN</v>
      </c>
      <c r="B19">
        <f t="shared" ca="1" si="10"/>
        <v>42</v>
      </c>
      <c r="C19" t="str">
        <f t="shared" ca="1" si="10"/>
        <v>M_M1_R_BPU</v>
      </c>
      <c r="D19">
        <f t="shared" ca="1" si="10"/>
        <v>89.65</v>
      </c>
      <c r="E19">
        <f t="shared" ca="1" si="10"/>
        <v>90</v>
      </c>
      <c r="F19">
        <f t="shared" ca="1" si="10"/>
        <v>0.63949999999999996</v>
      </c>
      <c r="G19">
        <f t="shared" ca="1" si="10"/>
        <v>185</v>
      </c>
      <c r="H19">
        <f t="shared" ca="1" si="10"/>
        <v>205</v>
      </c>
      <c r="I19">
        <f t="shared" ca="1" si="10"/>
        <v>212.5</v>
      </c>
      <c r="J19">
        <f t="shared" ca="1" si="10"/>
        <v>0</v>
      </c>
      <c r="K19">
        <f t="shared" ca="1" si="10"/>
        <v>212.5</v>
      </c>
      <c r="L19">
        <f t="shared" ca="1" si="10"/>
        <v>135</v>
      </c>
      <c r="M19">
        <f t="shared" ca="1" si="10"/>
        <v>-145</v>
      </c>
      <c r="N19">
        <f t="shared" ca="1" si="10"/>
        <v>-145</v>
      </c>
      <c r="O19">
        <f t="shared" ca="1" si="10"/>
        <v>0</v>
      </c>
      <c r="P19">
        <f t="shared" ca="1" si="10"/>
        <v>135</v>
      </c>
      <c r="Q19">
        <f t="shared" ca="1" si="10"/>
        <v>347.5</v>
      </c>
      <c r="R19">
        <f t="shared" ca="1" si="10"/>
        <v>-240</v>
      </c>
      <c r="S19">
        <f t="shared" ca="1" si="10"/>
        <v>240</v>
      </c>
      <c r="T19">
        <f t="shared" ca="1" si="10"/>
        <v>255</v>
      </c>
      <c r="U19">
        <f t="shared" ca="1" si="10"/>
        <v>0</v>
      </c>
      <c r="V19">
        <f t="shared" ca="1" si="10"/>
        <v>255</v>
      </c>
      <c r="W19">
        <f t="shared" ca="1" si="10"/>
        <v>602.5</v>
      </c>
      <c r="X19">
        <f t="shared" ca="1" si="10"/>
        <v>385.29874999999998</v>
      </c>
      <c r="Y19">
        <f t="shared" ca="1" si="10"/>
        <v>393.00472500000001</v>
      </c>
      <c r="Z19">
        <f t="shared" ca="1" si="10"/>
        <v>1</v>
      </c>
      <c r="AA19" t="str">
        <f t="shared" ca="1" si="10"/>
        <v>1-M_M1_R_BPU-90</v>
      </c>
      <c r="AB19">
        <f t="shared" ca="1" si="10"/>
        <v>3</v>
      </c>
      <c r="AC19" t="str">
        <f t="shared" ca="1" si="3"/>
        <v>M</v>
      </c>
      <c r="AD19" t="str">
        <f t="shared" ca="1" si="4"/>
        <v>BPU</v>
      </c>
      <c r="AE19" t="str">
        <f t="shared" ca="1" si="5"/>
        <v>R_BPU</v>
      </c>
      <c r="AF19" t="str">
        <f t="shared" ca="1" si="6"/>
        <v>R</v>
      </c>
      <c r="AG19" t="str">
        <f t="shared" ca="1" si="7"/>
        <v>MR_BPU</v>
      </c>
      <c r="AH19">
        <f t="shared" ca="1" si="8"/>
        <v>0</v>
      </c>
      <c r="AI19">
        <f t="shared" ca="1" si="8"/>
        <v>0</v>
      </c>
      <c r="AJ19">
        <f t="shared" ca="1" si="8"/>
        <v>0</v>
      </c>
      <c r="AK19">
        <f t="shared" ca="1" si="8"/>
        <v>0</v>
      </c>
      <c r="AL19">
        <f t="shared" ca="1" si="8"/>
        <v>0</v>
      </c>
      <c r="AM19">
        <f t="shared" ca="1" si="8"/>
        <v>0</v>
      </c>
      <c r="AN19">
        <f t="shared" ca="1" si="8"/>
        <v>0</v>
      </c>
      <c r="AO19">
        <f t="shared" ca="1" si="8"/>
        <v>385.29874999999998</v>
      </c>
      <c r="AP19" t="str">
        <f t="shared" ca="1" si="9"/>
        <v>Darryl Triance + OPEN</v>
      </c>
    </row>
    <row r="20" spans="1:42" x14ac:dyDescent="0.2">
      <c r="A20" t="str">
        <f t="shared" ca="1" si="2"/>
        <v>Callum Rollo</v>
      </c>
      <c r="B20">
        <f t="shared" ca="1" si="10"/>
        <v>36</v>
      </c>
      <c r="C20" t="str">
        <f t="shared" ca="1" si="10"/>
        <v>M_O_S_BPU</v>
      </c>
      <c r="D20">
        <f t="shared" ca="1" si="10"/>
        <v>88.05</v>
      </c>
      <c r="E20">
        <f t="shared" ca="1" si="10"/>
        <v>90</v>
      </c>
      <c r="F20">
        <f t="shared" ca="1" si="10"/>
        <v>0.64549999999999996</v>
      </c>
      <c r="G20">
        <f t="shared" ca="1" si="10"/>
        <v>250</v>
      </c>
      <c r="H20">
        <f t="shared" ca="1" si="10"/>
        <v>265</v>
      </c>
      <c r="I20">
        <f t="shared" ca="1" si="10"/>
        <v>280</v>
      </c>
      <c r="J20">
        <f t="shared" ca="1" si="10"/>
        <v>0</v>
      </c>
      <c r="K20">
        <f t="shared" ca="1" si="10"/>
        <v>280</v>
      </c>
      <c r="L20">
        <f t="shared" ca="1" si="10"/>
        <v>170</v>
      </c>
      <c r="M20">
        <f t="shared" ca="1" si="10"/>
        <v>180</v>
      </c>
      <c r="N20">
        <f t="shared" ca="1" si="10"/>
        <v>190</v>
      </c>
      <c r="O20">
        <f t="shared" ca="1" si="10"/>
        <v>0</v>
      </c>
      <c r="P20">
        <f t="shared" ca="1" si="10"/>
        <v>190</v>
      </c>
      <c r="Q20">
        <f t="shared" ca="1" si="10"/>
        <v>470</v>
      </c>
      <c r="R20">
        <f t="shared" ca="1" si="10"/>
        <v>270</v>
      </c>
      <c r="S20">
        <f t="shared" ca="1" si="10"/>
        <v>-280</v>
      </c>
      <c r="T20">
        <f t="shared" ca="1" si="10"/>
        <v>0</v>
      </c>
      <c r="U20">
        <f t="shared" ca="1" si="10"/>
        <v>0</v>
      </c>
      <c r="V20">
        <f t="shared" ca="1" si="10"/>
        <v>270</v>
      </c>
      <c r="W20">
        <f t="shared" ca="1" si="10"/>
        <v>740</v>
      </c>
      <c r="X20">
        <f t="shared" ca="1" si="10"/>
        <v>477.66999999999996</v>
      </c>
      <c r="Y20">
        <f t="shared" ca="1" si="10"/>
        <v>0</v>
      </c>
      <c r="Z20">
        <f t="shared" ca="1" si="10"/>
        <v>1</v>
      </c>
      <c r="AA20" t="str">
        <f t="shared" ca="1" si="10"/>
        <v>1-M_O_S_BPU-90</v>
      </c>
      <c r="AB20">
        <f t="shared" ca="1" si="10"/>
        <v>3</v>
      </c>
      <c r="AC20" t="str">
        <f t="shared" ca="1" si="3"/>
        <v>M</v>
      </c>
      <c r="AD20" t="str">
        <f t="shared" ca="1" si="4"/>
        <v>BPU</v>
      </c>
      <c r="AE20" t="str">
        <f t="shared" ca="1" si="5"/>
        <v>S_BPU</v>
      </c>
      <c r="AF20" t="str">
        <f t="shared" ca="1" si="6"/>
        <v>S</v>
      </c>
      <c r="AG20" t="str">
        <f t="shared" ca="1" si="7"/>
        <v>MS_BPU</v>
      </c>
      <c r="AH20">
        <f t="shared" ca="1" si="8"/>
        <v>0</v>
      </c>
      <c r="AI20">
        <f t="shared" ca="1" si="8"/>
        <v>0</v>
      </c>
      <c r="AJ20">
        <f t="shared" ca="1" si="8"/>
        <v>0</v>
      </c>
      <c r="AK20">
        <f t="shared" ca="1" si="8"/>
        <v>0</v>
      </c>
      <c r="AL20">
        <f t="shared" ca="1" si="8"/>
        <v>0</v>
      </c>
      <c r="AM20">
        <f t="shared" ca="1" si="8"/>
        <v>0</v>
      </c>
      <c r="AN20">
        <f t="shared" ca="1" si="8"/>
        <v>0</v>
      </c>
      <c r="AO20">
        <f t="shared" ca="1" si="8"/>
        <v>0</v>
      </c>
      <c r="AP20" t="str">
        <f t="shared" ca="1" si="9"/>
        <v>Callum Rollo</v>
      </c>
    </row>
    <row r="21" spans="1:42" x14ac:dyDescent="0.2">
      <c r="A21" t="str">
        <f t="shared" ca="1" si="2"/>
        <v>Ross Rook</v>
      </c>
      <c r="B21">
        <f t="shared" ca="1" si="10"/>
        <v>32</v>
      </c>
      <c r="C21" t="str">
        <f t="shared" ca="1" si="10"/>
        <v>M_O_M_BPU</v>
      </c>
      <c r="D21">
        <f t="shared" ca="1" si="10"/>
        <v>88.15</v>
      </c>
      <c r="E21">
        <f t="shared" ca="1" si="10"/>
        <v>90</v>
      </c>
      <c r="F21">
        <f t="shared" ca="1" si="10"/>
        <v>0.64510000000000001</v>
      </c>
      <c r="G21">
        <f t="shared" ca="1" si="10"/>
        <v>350</v>
      </c>
      <c r="H21">
        <f t="shared" ca="1" si="10"/>
        <v>-375</v>
      </c>
      <c r="I21">
        <f t="shared" ca="1" si="10"/>
        <v>-375</v>
      </c>
      <c r="J21">
        <f t="shared" ca="1" si="10"/>
        <v>0</v>
      </c>
      <c r="K21">
        <f t="shared" ca="1" si="10"/>
        <v>350</v>
      </c>
      <c r="L21">
        <f t="shared" ca="1" si="10"/>
        <v>-200</v>
      </c>
      <c r="M21">
        <f t="shared" ca="1" si="10"/>
        <v>200</v>
      </c>
      <c r="N21">
        <f t="shared" ca="1" si="10"/>
        <v>0</v>
      </c>
      <c r="O21">
        <f t="shared" ca="1" si="10"/>
        <v>0</v>
      </c>
      <c r="P21">
        <f t="shared" ca="1" si="10"/>
        <v>200</v>
      </c>
      <c r="Q21">
        <f t="shared" ca="1" si="10"/>
        <v>550</v>
      </c>
      <c r="R21">
        <f t="shared" ca="1" si="10"/>
        <v>270</v>
      </c>
      <c r="S21">
        <f t="shared" ca="1" si="10"/>
        <v>295</v>
      </c>
      <c r="T21">
        <f t="shared" ca="1" si="10"/>
        <v>-300</v>
      </c>
      <c r="U21">
        <f t="shared" ca="1" si="10"/>
        <v>0</v>
      </c>
      <c r="V21">
        <f t="shared" ca="1" si="10"/>
        <v>295</v>
      </c>
      <c r="W21">
        <f t="shared" ca="1" si="10"/>
        <v>845</v>
      </c>
      <c r="X21">
        <f t="shared" ca="1" si="10"/>
        <v>545.10950000000003</v>
      </c>
      <c r="Y21">
        <f t="shared" ca="1" si="10"/>
        <v>0</v>
      </c>
      <c r="Z21">
        <f t="shared" ca="1" si="10"/>
        <v>1</v>
      </c>
      <c r="AA21" t="str">
        <f t="shared" ca="1" si="10"/>
        <v>1-M_O_M_BPU-90</v>
      </c>
      <c r="AB21">
        <f t="shared" ca="1" si="10"/>
        <v>3</v>
      </c>
      <c r="AC21" t="str">
        <f t="shared" ca="1" si="3"/>
        <v>M</v>
      </c>
      <c r="AD21" t="str">
        <f t="shared" ca="1" si="4"/>
        <v>BPU</v>
      </c>
      <c r="AE21" t="str">
        <f t="shared" ca="1" si="5"/>
        <v>M_BPU</v>
      </c>
      <c r="AF21" t="str">
        <f t="shared" ca="1" si="6"/>
        <v>M</v>
      </c>
      <c r="AG21" t="str">
        <f t="shared" ca="1" si="7"/>
        <v>MM_BPU</v>
      </c>
      <c r="AH21">
        <f t="shared" ca="1" si="8"/>
        <v>0</v>
      </c>
      <c r="AI21">
        <f t="shared" ca="1" si="8"/>
        <v>0</v>
      </c>
      <c r="AJ21">
        <f t="shared" ca="1" si="8"/>
        <v>0</v>
      </c>
      <c r="AK21">
        <f t="shared" ca="1" si="8"/>
        <v>0</v>
      </c>
      <c r="AL21">
        <f t="shared" ca="1" si="8"/>
        <v>0</v>
      </c>
      <c r="AM21">
        <f t="shared" ca="1" si="8"/>
        <v>0</v>
      </c>
      <c r="AN21">
        <f t="shared" ca="1" si="8"/>
        <v>0</v>
      </c>
      <c r="AO21">
        <f t="shared" ca="1" si="8"/>
        <v>0</v>
      </c>
      <c r="AP21" t="str">
        <f t="shared" ca="1" si="9"/>
        <v>Ross Rook</v>
      </c>
    </row>
    <row r="22" spans="1:42" x14ac:dyDescent="0.2">
      <c r="A22" t="str">
        <f t="shared" ca="1" si="2"/>
        <v>Philip Carleton</v>
      </c>
      <c r="B22">
        <f t="shared" ca="1" si="10"/>
        <v>35</v>
      </c>
      <c r="C22" t="str">
        <f t="shared" ca="1" si="10"/>
        <v>M_O_C_BPU</v>
      </c>
      <c r="D22">
        <f t="shared" ca="1" si="10"/>
        <v>89.4</v>
      </c>
      <c r="E22">
        <f t="shared" ca="1" si="10"/>
        <v>90</v>
      </c>
      <c r="F22">
        <f t="shared" ca="1" si="10"/>
        <v>0.64059999999999995</v>
      </c>
      <c r="G22">
        <f t="shared" ca="1" si="10"/>
        <v>270</v>
      </c>
      <c r="H22">
        <f t="shared" ca="1" si="10"/>
        <v>290</v>
      </c>
      <c r="I22">
        <f t="shared" ca="1" si="10"/>
        <v>300</v>
      </c>
      <c r="J22">
        <f t="shared" ca="1" si="10"/>
        <v>0</v>
      </c>
      <c r="K22">
        <f t="shared" ca="1" si="10"/>
        <v>300</v>
      </c>
      <c r="L22">
        <f t="shared" ca="1" si="10"/>
        <v>160</v>
      </c>
      <c r="M22">
        <f t="shared" ca="1" si="10"/>
        <v>170</v>
      </c>
      <c r="N22">
        <f t="shared" ref="B22:AB31" ca="1" si="11">INDIRECT("'3-Lift'!"&amp;CELL("address",N22))</f>
        <v>-175</v>
      </c>
      <c r="O22">
        <f t="shared" ca="1" si="11"/>
        <v>0</v>
      </c>
      <c r="P22">
        <f t="shared" ca="1" si="11"/>
        <v>170</v>
      </c>
      <c r="Q22">
        <f t="shared" ca="1" si="11"/>
        <v>470</v>
      </c>
      <c r="R22">
        <f t="shared" ca="1" si="11"/>
        <v>270</v>
      </c>
      <c r="S22">
        <f t="shared" ca="1" si="11"/>
        <v>-285</v>
      </c>
      <c r="T22">
        <f t="shared" ca="1" si="11"/>
        <v>285</v>
      </c>
      <c r="U22">
        <f t="shared" ca="1" si="11"/>
        <v>0</v>
      </c>
      <c r="V22">
        <f t="shared" ca="1" si="11"/>
        <v>285</v>
      </c>
      <c r="W22">
        <f t="shared" ca="1" si="11"/>
        <v>755</v>
      </c>
      <c r="X22">
        <f t="shared" ca="1" si="11"/>
        <v>483.65299999999996</v>
      </c>
      <c r="Y22">
        <f t="shared" ca="1" si="11"/>
        <v>0</v>
      </c>
      <c r="Z22">
        <f t="shared" ca="1" si="11"/>
        <v>1</v>
      </c>
      <c r="AA22" t="str">
        <f t="shared" ca="1" si="11"/>
        <v>1-M_O_C_BPU-90</v>
      </c>
      <c r="AB22">
        <f t="shared" ca="1" si="11"/>
        <v>3</v>
      </c>
      <c r="AC22" t="str">
        <f t="shared" ca="1" si="3"/>
        <v>M</v>
      </c>
      <c r="AD22" t="str">
        <f t="shared" ca="1" si="4"/>
        <v>BPU</v>
      </c>
      <c r="AE22" t="str">
        <f t="shared" ca="1" si="5"/>
        <v>C_BPU</v>
      </c>
      <c r="AF22" t="str">
        <f t="shared" ca="1" si="6"/>
        <v>C</v>
      </c>
      <c r="AG22" t="str">
        <f t="shared" ca="1" si="7"/>
        <v>MC_BPU</v>
      </c>
      <c r="AH22">
        <f t="shared" ca="1" si="8"/>
        <v>0</v>
      </c>
      <c r="AI22">
        <f t="shared" ca="1" si="8"/>
        <v>0</v>
      </c>
      <c r="AJ22">
        <f t="shared" ca="1" si="8"/>
        <v>0</v>
      </c>
      <c r="AK22">
        <f t="shared" ca="1" si="8"/>
        <v>0</v>
      </c>
      <c r="AL22">
        <f t="shared" ca="1" si="8"/>
        <v>0</v>
      </c>
      <c r="AM22">
        <f t="shared" ca="1" si="8"/>
        <v>0</v>
      </c>
      <c r="AN22">
        <f t="shared" ca="1" si="8"/>
        <v>483.65299999999996</v>
      </c>
      <c r="AO22">
        <f t="shared" ca="1" si="8"/>
        <v>0</v>
      </c>
      <c r="AP22" t="str">
        <f t="shared" ca="1" si="9"/>
        <v>Philip Carleton</v>
      </c>
    </row>
    <row r="23" spans="1:42" x14ac:dyDescent="0.2">
      <c r="A23" t="str">
        <f t="shared" ca="1" si="2"/>
        <v>Dean Wyatt</v>
      </c>
      <c r="B23">
        <f t="shared" ca="1" si="11"/>
        <v>28</v>
      </c>
      <c r="C23" t="str">
        <f t="shared" ca="1" si="11"/>
        <v>M_O_C_BPU</v>
      </c>
      <c r="D23">
        <f t="shared" ca="1" si="11"/>
        <v>89.2</v>
      </c>
      <c r="E23">
        <f t="shared" ca="1" si="11"/>
        <v>90</v>
      </c>
      <c r="F23">
        <f t="shared" ca="1" si="11"/>
        <v>0.64129999999999998</v>
      </c>
      <c r="G23">
        <f t="shared" ca="1" si="11"/>
        <v>270</v>
      </c>
      <c r="H23">
        <f t="shared" ca="1" si="11"/>
        <v>290</v>
      </c>
      <c r="I23">
        <f t="shared" ca="1" si="11"/>
        <v>300</v>
      </c>
      <c r="J23">
        <f t="shared" ca="1" si="11"/>
        <v>0</v>
      </c>
      <c r="K23">
        <f t="shared" ca="1" si="11"/>
        <v>300</v>
      </c>
      <c r="L23">
        <f t="shared" ca="1" si="11"/>
        <v>145</v>
      </c>
      <c r="M23">
        <f t="shared" ca="1" si="11"/>
        <v>152.5</v>
      </c>
      <c r="N23">
        <f t="shared" ca="1" si="11"/>
        <v>157.5</v>
      </c>
      <c r="O23">
        <f t="shared" ca="1" si="11"/>
        <v>0</v>
      </c>
      <c r="P23">
        <f t="shared" ca="1" si="11"/>
        <v>157.5</v>
      </c>
      <c r="Q23">
        <f t="shared" ca="1" si="11"/>
        <v>457.5</v>
      </c>
      <c r="R23">
        <f t="shared" ca="1" si="11"/>
        <v>260</v>
      </c>
      <c r="S23">
        <f t="shared" ca="1" si="11"/>
        <v>270</v>
      </c>
      <c r="T23">
        <f t="shared" ca="1" si="11"/>
        <v>-282.5</v>
      </c>
      <c r="U23">
        <f t="shared" ca="1" si="11"/>
        <v>0</v>
      </c>
      <c r="V23">
        <f t="shared" ca="1" si="11"/>
        <v>270</v>
      </c>
      <c r="W23">
        <f t="shared" ca="1" si="11"/>
        <v>727.5</v>
      </c>
      <c r="X23">
        <f t="shared" ca="1" si="11"/>
        <v>466.54575</v>
      </c>
      <c r="Y23">
        <f t="shared" ca="1" si="11"/>
        <v>0</v>
      </c>
      <c r="Z23">
        <f t="shared" ca="1" si="11"/>
        <v>1</v>
      </c>
      <c r="AA23" t="str">
        <f t="shared" ca="1" si="11"/>
        <v>2-M_O_C_BPU-90</v>
      </c>
      <c r="AB23">
        <f t="shared" ca="1" si="11"/>
        <v>3</v>
      </c>
      <c r="AC23" t="str">
        <f t="shared" ca="1" si="3"/>
        <v>M</v>
      </c>
      <c r="AD23" t="str">
        <f t="shared" ca="1" si="4"/>
        <v>BPU</v>
      </c>
      <c r="AE23" t="str">
        <f t="shared" ca="1" si="5"/>
        <v>C_BPU</v>
      </c>
      <c r="AF23" t="str">
        <f t="shared" ca="1" si="6"/>
        <v>C</v>
      </c>
      <c r="AG23" t="str">
        <f t="shared" ca="1" si="7"/>
        <v>MC_BPU</v>
      </c>
      <c r="AH23">
        <f t="shared" ca="1" si="8"/>
        <v>0</v>
      </c>
      <c r="AI23">
        <f t="shared" ca="1" si="8"/>
        <v>0</v>
      </c>
      <c r="AJ23">
        <f t="shared" ca="1" si="8"/>
        <v>0</v>
      </c>
      <c r="AK23">
        <f t="shared" ca="1" si="8"/>
        <v>0</v>
      </c>
      <c r="AL23">
        <f t="shared" ca="1" si="8"/>
        <v>0</v>
      </c>
      <c r="AM23">
        <f t="shared" ca="1" si="8"/>
        <v>0</v>
      </c>
      <c r="AN23">
        <f t="shared" ca="1" si="8"/>
        <v>466.54575</v>
      </c>
      <c r="AO23">
        <f t="shared" ca="1" si="8"/>
        <v>0</v>
      </c>
      <c r="AP23" t="str">
        <f t="shared" ca="1" si="9"/>
        <v>Dean Wyatt</v>
      </c>
    </row>
    <row r="24" spans="1:42" x14ac:dyDescent="0.2">
      <c r="A24" t="str">
        <f t="shared" ca="1" si="2"/>
        <v>Ian Williams</v>
      </c>
      <c r="B24">
        <f t="shared" ca="1" si="11"/>
        <v>26</v>
      </c>
      <c r="C24" t="str">
        <f t="shared" ca="1" si="11"/>
        <v>M_O_C_BPU</v>
      </c>
      <c r="D24">
        <f t="shared" ca="1" si="11"/>
        <v>87.4</v>
      </c>
      <c r="E24">
        <f t="shared" ca="1" si="11"/>
        <v>90</v>
      </c>
      <c r="F24">
        <f t="shared" ca="1" si="11"/>
        <v>0.64829999999999999</v>
      </c>
      <c r="G24">
        <f t="shared" ca="1" si="11"/>
        <v>210</v>
      </c>
      <c r="H24">
        <f t="shared" ca="1" si="11"/>
        <v>225</v>
      </c>
      <c r="I24">
        <f t="shared" ca="1" si="11"/>
        <v>232.5</v>
      </c>
      <c r="J24">
        <f t="shared" ca="1" si="11"/>
        <v>0</v>
      </c>
      <c r="K24">
        <f t="shared" ca="1" si="11"/>
        <v>232.5</v>
      </c>
      <c r="L24">
        <f t="shared" ca="1" si="11"/>
        <v>155</v>
      </c>
      <c r="M24">
        <f t="shared" ca="1" si="11"/>
        <v>165</v>
      </c>
      <c r="N24">
        <f t="shared" ca="1" si="11"/>
        <v>-172.5</v>
      </c>
      <c r="O24">
        <f t="shared" ca="1" si="11"/>
        <v>0</v>
      </c>
      <c r="P24">
        <f t="shared" ca="1" si="11"/>
        <v>165</v>
      </c>
      <c r="Q24">
        <f t="shared" ca="1" si="11"/>
        <v>397.5</v>
      </c>
      <c r="R24">
        <f t="shared" ca="1" si="11"/>
        <v>225</v>
      </c>
      <c r="S24">
        <f t="shared" ca="1" si="11"/>
        <v>245</v>
      </c>
      <c r="T24">
        <f t="shared" ca="1" si="11"/>
        <v>250</v>
      </c>
      <c r="U24">
        <f t="shared" ca="1" si="11"/>
        <v>0</v>
      </c>
      <c r="V24">
        <f t="shared" ca="1" si="11"/>
        <v>250</v>
      </c>
      <c r="W24">
        <f t="shared" ca="1" si="11"/>
        <v>647.5</v>
      </c>
      <c r="X24">
        <f t="shared" ca="1" si="11"/>
        <v>419.77424999999999</v>
      </c>
      <c r="Y24">
        <f t="shared" ca="1" si="11"/>
        <v>0</v>
      </c>
      <c r="Z24">
        <f t="shared" ca="1" si="11"/>
        <v>1</v>
      </c>
      <c r="AA24" t="str">
        <f t="shared" ca="1" si="11"/>
        <v>3-M_O_C_BPU-90</v>
      </c>
      <c r="AB24">
        <f t="shared" ca="1" si="11"/>
        <v>3</v>
      </c>
      <c r="AC24" t="str">
        <f t="shared" ca="1" si="3"/>
        <v>M</v>
      </c>
      <c r="AD24" t="str">
        <f t="shared" ca="1" si="4"/>
        <v>BPU</v>
      </c>
      <c r="AE24" t="str">
        <f t="shared" ca="1" si="5"/>
        <v>C_BPU</v>
      </c>
      <c r="AF24" t="str">
        <f t="shared" ca="1" si="6"/>
        <v>C</v>
      </c>
      <c r="AG24" t="str">
        <f t="shared" ca="1" si="7"/>
        <v>MC_BPU</v>
      </c>
      <c r="AH24">
        <f t="shared" ca="1" si="8"/>
        <v>0</v>
      </c>
      <c r="AI24">
        <f t="shared" ca="1" si="8"/>
        <v>0</v>
      </c>
      <c r="AJ24">
        <f t="shared" ca="1" si="8"/>
        <v>0</v>
      </c>
      <c r="AK24">
        <f t="shared" ca="1" si="8"/>
        <v>0</v>
      </c>
      <c r="AL24">
        <f t="shared" ca="1" si="8"/>
        <v>0</v>
      </c>
      <c r="AM24">
        <f t="shared" ca="1" si="8"/>
        <v>0</v>
      </c>
      <c r="AN24">
        <f t="shared" ca="1" si="8"/>
        <v>419.77424999999999</v>
      </c>
      <c r="AO24">
        <f t="shared" ca="1" si="8"/>
        <v>0</v>
      </c>
      <c r="AP24" t="str">
        <f t="shared" ca="1" si="9"/>
        <v>Ian Williams</v>
      </c>
    </row>
    <row r="25" spans="1:42" x14ac:dyDescent="0.2">
      <c r="A25" t="str">
        <f t="shared" ca="1" si="2"/>
        <v>Gareth James</v>
      </c>
      <c r="B25">
        <f t="shared" ca="1" si="11"/>
        <v>39</v>
      </c>
      <c r="C25" t="str">
        <f t="shared" ca="1" si="11"/>
        <v>M_O_C_BPU</v>
      </c>
      <c r="D25">
        <f t="shared" ca="1" si="11"/>
        <v>88.4</v>
      </c>
      <c r="E25">
        <f t="shared" ca="1" si="11"/>
        <v>90</v>
      </c>
      <c r="F25">
        <f t="shared" ca="1" si="11"/>
        <v>0.64439999999999997</v>
      </c>
      <c r="G25">
        <f t="shared" ca="1" si="11"/>
        <v>190</v>
      </c>
      <c r="H25">
        <f t="shared" ca="1" si="11"/>
        <v>-200</v>
      </c>
      <c r="I25">
        <f t="shared" ca="1" si="11"/>
        <v>0</v>
      </c>
      <c r="J25">
        <f t="shared" ca="1" si="11"/>
        <v>0</v>
      </c>
      <c r="K25">
        <f t="shared" ca="1" si="11"/>
        <v>190</v>
      </c>
      <c r="L25">
        <f t="shared" ca="1" si="11"/>
        <v>-120</v>
      </c>
      <c r="M25">
        <f t="shared" ca="1" si="11"/>
        <v>0</v>
      </c>
      <c r="N25">
        <f t="shared" ca="1" si="11"/>
        <v>0</v>
      </c>
      <c r="O25">
        <f t="shared" ca="1" si="11"/>
        <v>0</v>
      </c>
      <c r="P25">
        <f t="shared" ca="1" si="11"/>
        <v>0</v>
      </c>
      <c r="Q25">
        <f t="shared" ca="1" si="11"/>
        <v>0</v>
      </c>
      <c r="R25">
        <f t="shared" ca="1" si="11"/>
        <v>-240</v>
      </c>
      <c r="S25">
        <f t="shared" ca="1" si="11"/>
        <v>0</v>
      </c>
      <c r="T25">
        <f t="shared" ca="1" si="11"/>
        <v>0</v>
      </c>
      <c r="U25">
        <f t="shared" ca="1" si="11"/>
        <v>0</v>
      </c>
      <c r="V25">
        <f t="shared" ca="1" si="11"/>
        <v>0</v>
      </c>
      <c r="W25">
        <f t="shared" ca="1" si="11"/>
        <v>0</v>
      </c>
      <c r="X25">
        <f t="shared" ca="1" si="11"/>
        <v>0</v>
      </c>
      <c r="Y25">
        <f t="shared" ca="1" si="11"/>
        <v>0</v>
      </c>
      <c r="Z25">
        <f t="shared" ca="1" si="11"/>
        <v>1</v>
      </c>
      <c r="AA25">
        <f t="shared" ca="1" si="11"/>
        <v>0</v>
      </c>
      <c r="AB25">
        <f t="shared" ca="1" si="11"/>
        <v>0</v>
      </c>
      <c r="AC25" t="str">
        <f t="shared" ca="1" si="3"/>
        <v/>
      </c>
      <c r="AD25" t="str">
        <f t="shared" ca="1" si="4"/>
        <v>BPU</v>
      </c>
      <c r="AE25" t="str">
        <f t="shared" ca="1" si="5"/>
        <v>C_BPU</v>
      </c>
      <c r="AF25" t="str">
        <f t="shared" ca="1" si="6"/>
        <v>C</v>
      </c>
      <c r="AG25" t="str">
        <f t="shared" ca="1" si="7"/>
        <v>C_BPU</v>
      </c>
      <c r="AH25">
        <f t="shared" ca="1" si="8"/>
        <v>0</v>
      </c>
      <c r="AI25">
        <f t="shared" ca="1" si="8"/>
        <v>0</v>
      </c>
      <c r="AJ25">
        <f t="shared" ca="1" si="8"/>
        <v>0</v>
      </c>
      <c r="AK25">
        <f t="shared" ca="1" si="8"/>
        <v>0</v>
      </c>
      <c r="AL25">
        <f t="shared" ca="1" si="8"/>
        <v>0</v>
      </c>
      <c r="AM25">
        <f t="shared" ca="1" si="8"/>
        <v>0</v>
      </c>
      <c r="AN25">
        <f t="shared" ca="1" si="8"/>
        <v>0</v>
      </c>
      <c r="AO25">
        <f t="shared" ca="1" si="8"/>
        <v>0</v>
      </c>
      <c r="AP25" t="str">
        <f t="shared" ca="1" si="9"/>
        <v>Gareth James</v>
      </c>
    </row>
    <row r="26" spans="1:42" x14ac:dyDescent="0.2">
      <c r="A26" t="str">
        <f t="shared" ca="1" si="2"/>
        <v>Shane Jerman</v>
      </c>
      <c r="B26">
        <f t="shared" ca="1" si="11"/>
        <v>0</v>
      </c>
      <c r="C26" t="str">
        <f t="shared" ca="1" si="11"/>
        <v>M_O_C_BPU</v>
      </c>
      <c r="D26">
        <f t="shared" ca="1" si="11"/>
        <v>90</v>
      </c>
      <c r="E26">
        <f t="shared" ca="1" si="11"/>
        <v>90</v>
      </c>
      <c r="F26">
        <f t="shared" ca="1" si="11"/>
        <v>0.63839999999999997</v>
      </c>
      <c r="G26">
        <f t="shared" ca="1" si="11"/>
        <v>0</v>
      </c>
      <c r="H26">
        <f t="shared" ca="1" si="11"/>
        <v>0</v>
      </c>
      <c r="I26">
        <f t="shared" ca="1" si="11"/>
        <v>0</v>
      </c>
      <c r="J26">
        <f t="shared" ca="1" si="11"/>
        <v>0</v>
      </c>
      <c r="K26">
        <f t="shared" ca="1" si="11"/>
        <v>0</v>
      </c>
      <c r="L26">
        <f t="shared" ca="1" si="11"/>
        <v>0</v>
      </c>
      <c r="M26">
        <f t="shared" ca="1" si="11"/>
        <v>0</v>
      </c>
      <c r="N26">
        <f t="shared" ca="1" si="11"/>
        <v>0</v>
      </c>
      <c r="O26">
        <f t="shared" ca="1" si="11"/>
        <v>0</v>
      </c>
      <c r="P26">
        <f t="shared" ca="1" si="11"/>
        <v>0</v>
      </c>
      <c r="Q26">
        <f t="shared" ca="1" si="11"/>
        <v>0</v>
      </c>
      <c r="R26">
        <f t="shared" ca="1" si="11"/>
        <v>0</v>
      </c>
      <c r="S26">
        <f t="shared" ca="1" si="11"/>
        <v>0</v>
      </c>
      <c r="T26">
        <f t="shared" ca="1" si="11"/>
        <v>0</v>
      </c>
      <c r="U26">
        <f t="shared" ca="1" si="11"/>
        <v>0</v>
      </c>
      <c r="V26">
        <f t="shared" ca="1" si="11"/>
        <v>0</v>
      </c>
      <c r="W26">
        <f t="shared" ca="1" si="11"/>
        <v>0</v>
      </c>
      <c r="X26">
        <f t="shared" ca="1" si="11"/>
        <v>0</v>
      </c>
      <c r="Y26">
        <f t="shared" ca="1" si="11"/>
        <v>0</v>
      </c>
      <c r="Z26">
        <f t="shared" ca="1" si="11"/>
        <v>1</v>
      </c>
      <c r="AA26">
        <f t="shared" ca="1" si="11"/>
        <v>0</v>
      </c>
      <c r="AB26">
        <f t="shared" ca="1" si="11"/>
        <v>0</v>
      </c>
      <c r="AC26" t="str">
        <f t="shared" ca="1" si="3"/>
        <v/>
      </c>
      <c r="AD26" t="str">
        <f t="shared" ca="1" si="4"/>
        <v>BPU</v>
      </c>
      <c r="AE26" t="str">
        <f t="shared" ca="1" si="5"/>
        <v>C_BPU</v>
      </c>
      <c r="AF26" t="str">
        <f t="shared" ca="1" si="6"/>
        <v>C</v>
      </c>
      <c r="AG26" t="str">
        <f t="shared" ca="1" si="7"/>
        <v>C_BPU</v>
      </c>
      <c r="AH26">
        <f t="shared" ca="1" si="8"/>
        <v>0</v>
      </c>
      <c r="AI26">
        <f t="shared" ca="1" si="8"/>
        <v>0</v>
      </c>
      <c r="AJ26">
        <f t="shared" ca="1" si="8"/>
        <v>0</v>
      </c>
      <c r="AK26">
        <f t="shared" ca="1" si="8"/>
        <v>0</v>
      </c>
      <c r="AL26">
        <f t="shared" ca="1" si="8"/>
        <v>0</v>
      </c>
      <c r="AM26">
        <f t="shared" ca="1" si="8"/>
        <v>0</v>
      </c>
      <c r="AN26">
        <f t="shared" ca="1" si="8"/>
        <v>0</v>
      </c>
      <c r="AO26">
        <f t="shared" ca="1" si="8"/>
        <v>0</v>
      </c>
      <c r="AP26" t="str">
        <f t="shared" ca="1" si="9"/>
        <v>Shane Jerman</v>
      </c>
    </row>
    <row r="27" spans="1:42" x14ac:dyDescent="0.2">
      <c r="A27" t="str">
        <f t="shared" ca="1" si="2"/>
        <v>Ian Armstrong</v>
      </c>
      <c r="B27">
        <f t="shared" ca="1" si="11"/>
        <v>0</v>
      </c>
      <c r="C27" t="str">
        <f t="shared" ca="1" si="11"/>
        <v>M_O_C_BPU</v>
      </c>
      <c r="D27">
        <f t="shared" ca="1" si="11"/>
        <v>90</v>
      </c>
      <c r="E27">
        <f t="shared" ca="1" si="11"/>
        <v>90</v>
      </c>
      <c r="F27">
        <f t="shared" ca="1" si="11"/>
        <v>0.63839999999999997</v>
      </c>
      <c r="G27">
        <f t="shared" ca="1" si="11"/>
        <v>0</v>
      </c>
      <c r="H27">
        <f t="shared" ca="1" si="11"/>
        <v>0</v>
      </c>
      <c r="I27">
        <f t="shared" ca="1" si="11"/>
        <v>0</v>
      </c>
      <c r="J27">
        <f t="shared" ca="1" si="11"/>
        <v>0</v>
      </c>
      <c r="K27">
        <f t="shared" ca="1" si="11"/>
        <v>0</v>
      </c>
      <c r="L27">
        <f t="shared" ca="1" si="11"/>
        <v>0</v>
      </c>
      <c r="M27">
        <f t="shared" ca="1" si="11"/>
        <v>0</v>
      </c>
      <c r="N27">
        <f t="shared" ca="1" si="11"/>
        <v>0</v>
      </c>
      <c r="O27">
        <f t="shared" ca="1" si="11"/>
        <v>0</v>
      </c>
      <c r="P27">
        <f t="shared" ca="1" si="11"/>
        <v>0</v>
      </c>
      <c r="Q27">
        <f t="shared" ca="1" si="11"/>
        <v>0</v>
      </c>
      <c r="R27">
        <f t="shared" ca="1" si="11"/>
        <v>0</v>
      </c>
      <c r="S27">
        <f t="shared" ca="1" si="11"/>
        <v>0</v>
      </c>
      <c r="T27">
        <f t="shared" ca="1" si="11"/>
        <v>0</v>
      </c>
      <c r="U27">
        <f t="shared" ca="1" si="11"/>
        <v>0</v>
      </c>
      <c r="V27">
        <f t="shared" ca="1" si="11"/>
        <v>0</v>
      </c>
      <c r="W27">
        <f t="shared" ca="1" si="11"/>
        <v>0</v>
      </c>
      <c r="X27">
        <f t="shared" ca="1" si="11"/>
        <v>0</v>
      </c>
      <c r="Y27">
        <f t="shared" ca="1" si="11"/>
        <v>0</v>
      </c>
      <c r="Z27">
        <f t="shared" ca="1" si="11"/>
        <v>1</v>
      </c>
      <c r="AA27">
        <f t="shared" ca="1" si="11"/>
        <v>0</v>
      </c>
      <c r="AB27">
        <f t="shared" ca="1" si="11"/>
        <v>0</v>
      </c>
      <c r="AC27" t="str">
        <f t="shared" ca="1" si="3"/>
        <v/>
      </c>
      <c r="AD27" t="str">
        <f t="shared" ca="1" si="4"/>
        <v>BPU</v>
      </c>
      <c r="AE27" t="str">
        <f t="shared" ca="1" si="5"/>
        <v>C_BPU</v>
      </c>
      <c r="AF27" t="str">
        <f t="shared" ca="1" si="6"/>
        <v>C</v>
      </c>
      <c r="AG27" t="str">
        <f t="shared" ca="1" si="7"/>
        <v>C_BPU</v>
      </c>
      <c r="AH27">
        <f t="shared" ca="1" si="8"/>
        <v>0</v>
      </c>
      <c r="AI27">
        <f t="shared" ca="1" si="8"/>
        <v>0</v>
      </c>
      <c r="AJ27">
        <f t="shared" ca="1" si="8"/>
        <v>0</v>
      </c>
      <c r="AK27">
        <f t="shared" ca="1" si="8"/>
        <v>0</v>
      </c>
      <c r="AL27">
        <f t="shared" ca="1" si="8"/>
        <v>0</v>
      </c>
      <c r="AM27">
        <f t="shared" ca="1" si="8"/>
        <v>0</v>
      </c>
      <c r="AN27">
        <f t="shared" ca="1" si="8"/>
        <v>0</v>
      </c>
      <c r="AO27">
        <f t="shared" ca="1" si="8"/>
        <v>0</v>
      </c>
      <c r="AP27" t="str">
        <f t="shared" ca="1" si="9"/>
        <v>Ian Armstrong</v>
      </c>
    </row>
    <row r="28" spans="1:42" x14ac:dyDescent="0.2">
      <c r="A28" t="str">
        <f t="shared" ca="1" si="2"/>
        <v>Chris Mcclarence</v>
      </c>
      <c r="B28">
        <f t="shared" ca="1" si="11"/>
        <v>0</v>
      </c>
      <c r="C28" t="str">
        <f t="shared" ca="1" si="11"/>
        <v>M_O_C_BPU</v>
      </c>
      <c r="D28">
        <f t="shared" ca="1" si="11"/>
        <v>90</v>
      </c>
      <c r="E28">
        <f t="shared" ca="1" si="11"/>
        <v>90</v>
      </c>
      <c r="F28">
        <f t="shared" ca="1" si="11"/>
        <v>0.63839999999999997</v>
      </c>
      <c r="G28">
        <f t="shared" ca="1" si="11"/>
        <v>0</v>
      </c>
      <c r="H28">
        <f t="shared" ca="1" si="11"/>
        <v>0</v>
      </c>
      <c r="I28">
        <f t="shared" ca="1" si="11"/>
        <v>0</v>
      </c>
      <c r="J28">
        <f t="shared" ca="1" si="11"/>
        <v>0</v>
      </c>
      <c r="K28">
        <f t="shared" ca="1" si="11"/>
        <v>0</v>
      </c>
      <c r="L28">
        <f t="shared" ca="1" si="11"/>
        <v>0</v>
      </c>
      <c r="M28">
        <f t="shared" ca="1" si="11"/>
        <v>0</v>
      </c>
      <c r="N28">
        <f t="shared" ca="1" si="11"/>
        <v>0</v>
      </c>
      <c r="O28">
        <f t="shared" ca="1" si="11"/>
        <v>0</v>
      </c>
      <c r="P28">
        <f t="shared" ca="1" si="11"/>
        <v>0</v>
      </c>
      <c r="Q28">
        <f t="shared" ca="1" si="11"/>
        <v>0</v>
      </c>
      <c r="R28">
        <f t="shared" ca="1" si="11"/>
        <v>0</v>
      </c>
      <c r="S28">
        <f t="shared" ca="1" si="11"/>
        <v>0</v>
      </c>
      <c r="T28">
        <f t="shared" ca="1" si="11"/>
        <v>0</v>
      </c>
      <c r="U28">
        <f t="shared" ca="1" si="11"/>
        <v>0</v>
      </c>
      <c r="V28">
        <f t="shared" ca="1" si="11"/>
        <v>0</v>
      </c>
      <c r="W28">
        <f t="shared" ca="1" si="11"/>
        <v>0</v>
      </c>
      <c r="X28">
        <f t="shared" ca="1" si="11"/>
        <v>0</v>
      </c>
      <c r="Y28">
        <f t="shared" ca="1" si="11"/>
        <v>0</v>
      </c>
      <c r="Z28">
        <f t="shared" ca="1" si="11"/>
        <v>1</v>
      </c>
      <c r="AA28">
        <f t="shared" ca="1" si="11"/>
        <v>0</v>
      </c>
      <c r="AB28">
        <f t="shared" ca="1" si="11"/>
        <v>0</v>
      </c>
      <c r="AC28" t="str">
        <f t="shared" ca="1" si="3"/>
        <v/>
      </c>
      <c r="AD28" t="str">
        <f t="shared" ca="1" si="4"/>
        <v>BPU</v>
      </c>
      <c r="AE28" t="str">
        <f t="shared" ca="1" si="5"/>
        <v>C_BPU</v>
      </c>
      <c r="AF28" t="str">
        <f t="shared" ca="1" si="6"/>
        <v>C</v>
      </c>
      <c r="AG28" t="str">
        <f t="shared" ca="1" si="7"/>
        <v>C_BPU</v>
      </c>
      <c r="AH28">
        <f t="shared" ca="1" si="8"/>
        <v>0</v>
      </c>
      <c r="AI28">
        <f t="shared" ca="1" si="8"/>
        <v>0</v>
      </c>
      <c r="AJ28">
        <f t="shared" ca="1" si="8"/>
        <v>0</v>
      </c>
      <c r="AK28">
        <f t="shared" ca="1" si="8"/>
        <v>0</v>
      </c>
      <c r="AL28">
        <f t="shared" ca="1" si="8"/>
        <v>0</v>
      </c>
      <c r="AM28">
        <f t="shared" ca="1" si="8"/>
        <v>0</v>
      </c>
      <c r="AN28">
        <f t="shared" ca="1" si="8"/>
        <v>0</v>
      </c>
      <c r="AO28">
        <f t="shared" ca="1" si="8"/>
        <v>0</v>
      </c>
      <c r="AP28" t="str">
        <f t="shared" ca="1" si="9"/>
        <v>Chris Mcclarence</v>
      </c>
    </row>
    <row r="29" spans="1:42" x14ac:dyDescent="0.2">
      <c r="A29" t="str">
        <f t="shared" ca="1" si="2"/>
        <v>Mitch Ravenscroft</v>
      </c>
      <c r="B29">
        <f t="shared" ca="1" si="11"/>
        <v>30</v>
      </c>
      <c r="C29" t="str">
        <f t="shared" ca="1" si="11"/>
        <v>M_O_R_BPU</v>
      </c>
      <c r="D29">
        <f t="shared" ca="1" si="11"/>
        <v>89.15</v>
      </c>
      <c r="E29">
        <f t="shared" ca="1" si="11"/>
        <v>90</v>
      </c>
      <c r="F29">
        <f t="shared" ca="1" si="11"/>
        <v>0.64129999999999998</v>
      </c>
      <c r="G29">
        <f t="shared" ca="1" si="11"/>
        <v>230</v>
      </c>
      <c r="H29">
        <f t="shared" ca="1" si="11"/>
        <v>0</v>
      </c>
      <c r="I29">
        <f t="shared" ca="1" si="11"/>
        <v>0</v>
      </c>
      <c r="J29">
        <f t="shared" ca="1" si="11"/>
        <v>0</v>
      </c>
      <c r="K29">
        <f t="shared" ca="1" si="11"/>
        <v>230</v>
      </c>
      <c r="L29">
        <f t="shared" ca="1" si="11"/>
        <v>160</v>
      </c>
      <c r="M29">
        <f t="shared" ca="1" si="11"/>
        <v>0</v>
      </c>
      <c r="N29">
        <f t="shared" ca="1" si="11"/>
        <v>0</v>
      </c>
      <c r="O29">
        <f t="shared" ca="1" si="11"/>
        <v>0</v>
      </c>
      <c r="P29">
        <f t="shared" ca="1" si="11"/>
        <v>160</v>
      </c>
      <c r="Q29">
        <f t="shared" ca="1" si="11"/>
        <v>390</v>
      </c>
      <c r="R29">
        <f t="shared" ca="1" si="11"/>
        <v>240</v>
      </c>
      <c r="S29">
        <f t="shared" ca="1" si="11"/>
        <v>0</v>
      </c>
      <c r="T29">
        <f t="shared" ca="1" si="11"/>
        <v>0</v>
      </c>
      <c r="U29">
        <f t="shared" ca="1" si="11"/>
        <v>0</v>
      </c>
      <c r="V29">
        <f t="shared" ca="1" si="11"/>
        <v>240</v>
      </c>
      <c r="W29">
        <f t="shared" ca="1" si="11"/>
        <v>630</v>
      </c>
      <c r="X29">
        <f t="shared" ca="1" si="11"/>
        <v>404.01900000000001</v>
      </c>
      <c r="Y29">
        <f t="shared" ca="1" si="11"/>
        <v>0</v>
      </c>
      <c r="Z29">
        <f t="shared" ca="1" si="11"/>
        <v>1</v>
      </c>
      <c r="AA29" t="str">
        <f t="shared" ca="1" si="11"/>
        <v>1-M_O_R_BPU-90</v>
      </c>
      <c r="AB29">
        <f t="shared" ca="1" si="11"/>
        <v>3</v>
      </c>
      <c r="AC29" t="str">
        <f t="shared" ca="1" si="3"/>
        <v>M</v>
      </c>
      <c r="AD29" t="str">
        <f t="shared" ca="1" si="4"/>
        <v>BPU</v>
      </c>
      <c r="AE29" t="str">
        <f t="shared" ca="1" si="5"/>
        <v>R_BPU</v>
      </c>
      <c r="AF29" t="str">
        <f t="shared" ca="1" si="6"/>
        <v>R</v>
      </c>
      <c r="AG29" t="str">
        <f t="shared" ca="1" si="7"/>
        <v>MR_BPU</v>
      </c>
      <c r="AH29">
        <f t="shared" ca="1" si="8"/>
        <v>0</v>
      </c>
      <c r="AI29">
        <f t="shared" ca="1" si="8"/>
        <v>0</v>
      </c>
      <c r="AJ29">
        <f t="shared" ca="1" si="8"/>
        <v>0</v>
      </c>
      <c r="AK29">
        <f t="shared" ca="1" si="8"/>
        <v>0</v>
      </c>
      <c r="AL29">
        <f t="shared" ca="1" si="8"/>
        <v>0</v>
      </c>
      <c r="AM29">
        <f t="shared" ca="1" si="8"/>
        <v>0</v>
      </c>
      <c r="AN29">
        <f t="shared" ca="1" si="8"/>
        <v>0</v>
      </c>
      <c r="AO29">
        <f t="shared" ca="1" si="8"/>
        <v>404.01900000000001</v>
      </c>
      <c r="AP29" t="str">
        <f t="shared" ca="1" si="9"/>
        <v>Mitch Ravenscroft</v>
      </c>
    </row>
    <row r="30" spans="1:42" x14ac:dyDescent="0.2">
      <c r="A30" t="str">
        <f t="shared" ca="1" si="2"/>
        <v>Piotr Sulecki</v>
      </c>
      <c r="B30">
        <f t="shared" ca="1" si="11"/>
        <v>30</v>
      </c>
      <c r="C30" t="str">
        <f t="shared" ca="1" si="11"/>
        <v>M_O_R_BPU</v>
      </c>
      <c r="D30">
        <f t="shared" ca="1" si="11"/>
        <v>88.8</v>
      </c>
      <c r="E30">
        <f t="shared" ca="1" si="11"/>
        <v>90</v>
      </c>
      <c r="F30">
        <f t="shared" ca="1" si="11"/>
        <v>0.64280000000000004</v>
      </c>
      <c r="G30">
        <f t="shared" ca="1" si="11"/>
        <v>-195</v>
      </c>
      <c r="H30">
        <f t="shared" ca="1" si="11"/>
        <v>205</v>
      </c>
      <c r="I30">
        <f t="shared" ca="1" si="11"/>
        <v>207.5</v>
      </c>
      <c r="J30">
        <f t="shared" ca="1" si="11"/>
        <v>0</v>
      </c>
      <c r="K30">
        <f t="shared" ca="1" si="11"/>
        <v>207.5</v>
      </c>
      <c r="L30">
        <f t="shared" ca="1" si="11"/>
        <v>135</v>
      </c>
      <c r="M30">
        <f t="shared" ca="1" si="11"/>
        <v>140</v>
      </c>
      <c r="N30">
        <f t="shared" ca="1" si="11"/>
        <v>142.5</v>
      </c>
      <c r="O30">
        <f t="shared" ca="1" si="11"/>
        <v>0</v>
      </c>
      <c r="P30">
        <f t="shared" ca="1" si="11"/>
        <v>142.5</v>
      </c>
      <c r="Q30">
        <f t="shared" ca="1" si="11"/>
        <v>350</v>
      </c>
      <c r="R30">
        <f t="shared" ca="1" si="11"/>
        <v>215</v>
      </c>
      <c r="S30">
        <f t="shared" ca="1" si="11"/>
        <v>-230</v>
      </c>
      <c r="T30">
        <f t="shared" ca="1" si="11"/>
        <v>-230</v>
      </c>
      <c r="U30">
        <f t="shared" ca="1" si="11"/>
        <v>0</v>
      </c>
      <c r="V30">
        <f t="shared" ca="1" si="11"/>
        <v>215</v>
      </c>
      <c r="W30">
        <f t="shared" ca="1" si="11"/>
        <v>565</v>
      </c>
      <c r="X30">
        <f t="shared" ca="1" si="11"/>
        <v>363.18200000000002</v>
      </c>
      <c r="Y30">
        <f t="shared" ca="1" si="11"/>
        <v>0</v>
      </c>
      <c r="Z30">
        <f t="shared" ca="1" si="11"/>
        <v>1</v>
      </c>
      <c r="AA30" t="str">
        <f t="shared" ca="1" si="11"/>
        <v>2-M_O_R_BPU-90</v>
      </c>
      <c r="AB30">
        <f t="shared" ca="1" si="11"/>
        <v>3</v>
      </c>
      <c r="AC30" t="str">
        <f t="shared" ca="1" si="3"/>
        <v>M</v>
      </c>
      <c r="AD30" t="str">
        <f t="shared" ca="1" si="4"/>
        <v>BPU</v>
      </c>
      <c r="AE30" t="str">
        <f t="shared" ca="1" si="5"/>
        <v>R_BPU</v>
      </c>
      <c r="AF30" t="str">
        <f t="shared" ca="1" si="6"/>
        <v>R</v>
      </c>
      <c r="AG30" t="str">
        <f t="shared" ca="1" si="7"/>
        <v>MR_BPU</v>
      </c>
      <c r="AH30">
        <f t="shared" ca="1" si="8"/>
        <v>0</v>
      </c>
      <c r="AI30">
        <f t="shared" ca="1" si="8"/>
        <v>0</v>
      </c>
      <c r="AJ30">
        <f t="shared" ca="1" si="8"/>
        <v>0</v>
      </c>
      <c r="AK30">
        <f t="shared" ca="1" si="8"/>
        <v>0</v>
      </c>
      <c r="AL30">
        <f t="shared" ca="1" si="8"/>
        <v>0</v>
      </c>
      <c r="AM30">
        <f t="shared" ca="1" si="8"/>
        <v>0</v>
      </c>
      <c r="AN30">
        <f t="shared" ca="1" si="8"/>
        <v>0</v>
      </c>
      <c r="AO30">
        <f t="shared" ca="1" si="8"/>
        <v>363.18200000000002</v>
      </c>
      <c r="AP30" t="str">
        <f t="shared" ca="1" si="9"/>
        <v>Piotr Sulecki</v>
      </c>
    </row>
    <row r="31" spans="1:42" x14ac:dyDescent="0.2">
      <c r="A31" t="str">
        <f t="shared" ca="1" si="2"/>
        <v>Kevin Hewitson</v>
      </c>
      <c r="B31">
        <f t="shared" ca="1" si="11"/>
        <v>41</v>
      </c>
      <c r="C31" t="str">
        <f t="shared" ca="1" si="11"/>
        <v>M_M1_C_BPU</v>
      </c>
      <c r="D31">
        <f t="shared" ca="1" si="11"/>
        <v>109.05</v>
      </c>
      <c r="E31">
        <f t="shared" ca="1" si="11"/>
        <v>110</v>
      </c>
      <c r="F31">
        <f t="shared" ca="1" si="11"/>
        <v>0.59</v>
      </c>
      <c r="G31">
        <f t="shared" ca="1" si="11"/>
        <v>210</v>
      </c>
      <c r="H31">
        <f t="shared" ca="1" si="11"/>
        <v>220</v>
      </c>
      <c r="I31">
        <f t="shared" ca="1" si="11"/>
        <v>230</v>
      </c>
      <c r="J31">
        <f t="shared" ca="1" si="11"/>
        <v>0</v>
      </c>
      <c r="K31">
        <f t="shared" ca="1" si="11"/>
        <v>230</v>
      </c>
      <c r="L31">
        <f t="shared" ca="1" si="11"/>
        <v>135</v>
      </c>
      <c r="M31">
        <f t="shared" ca="1" si="11"/>
        <v>142.5</v>
      </c>
      <c r="N31">
        <f t="shared" ca="1" si="11"/>
        <v>150</v>
      </c>
      <c r="O31">
        <f t="shared" ca="1" si="11"/>
        <v>0</v>
      </c>
      <c r="P31">
        <f t="shared" ca="1" si="11"/>
        <v>150</v>
      </c>
      <c r="Q31">
        <f t="shared" ca="1" si="11"/>
        <v>380</v>
      </c>
      <c r="R31">
        <f t="shared" ca="1" si="11"/>
        <v>220</v>
      </c>
      <c r="S31">
        <f t="shared" ca="1" si="11"/>
        <v>235</v>
      </c>
      <c r="T31">
        <f t="shared" ca="1" si="11"/>
        <v>245</v>
      </c>
      <c r="U31">
        <f t="shared" ca="1" si="11"/>
        <v>0</v>
      </c>
      <c r="V31">
        <f t="shared" ca="1" si="11"/>
        <v>245</v>
      </c>
      <c r="W31">
        <f t="shared" ca="1" si="11"/>
        <v>625</v>
      </c>
      <c r="X31">
        <f t="shared" ca="1" si="11"/>
        <v>368.75</v>
      </c>
      <c r="Y31">
        <f t="shared" ca="1" si="11"/>
        <v>372.4375</v>
      </c>
      <c r="Z31">
        <f t="shared" ref="B31:AB41" ca="1" si="12">INDIRECT("'3-Lift'!"&amp;CELL("address",Z31))</f>
        <v>1</v>
      </c>
      <c r="AA31" t="str">
        <f t="shared" ca="1" si="12"/>
        <v>1-M_M1_C_BPU-110</v>
      </c>
      <c r="AB31">
        <f t="shared" ca="1" si="12"/>
        <v>3</v>
      </c>
      <c r="AC31" t="str">
        <f t="shared" ca="1" si="3"/>
        <v>M</v>
      </c>
      <c r="AD31" t="str">
        <f t="shared" ca="1" si="4"/>
        <v>BPU</v>
      </c>
      <c r="AE31" t="str">
        <f t="shared" ca="1" si="5"/>
        <v>C_BPU</v>
      </c>
      <c r="AF31" t="str">
        <f t="shared" ca="1" si="6"/>
        <v>C</v>
      </c>
      <c r="AG31" t="str">
        <f t="shared" ca="1" si="7"/>
        <v>MC_BPU</v>
      </c>
      <c r="AH31">
        <f t="shared" ca="1" si="8"/>
        <v>0</v>
      </c>
      <c r="AI31">
        <f t="shared" ca="1" si="8"/>
        <v>0</v>
      </c>
      <c r="AJ31">
        <f t="shared" ca="1" si="8"/>
        <v>0</v>
      </c>
      <c r="AK31">
        <f t="shared" ca="1" si="8"/>
        <v>0</v>
      </c>
      <c r="AL31">
        <f t="shared" ca="1" si="8"/>
        <v>0</v>
      </c>
      <c r="AM31">
        <f t="shared" ca="1" si="8"/>
        <v>0</v>
      </c>
      <c r="AN31">
        <f t="shared" ca="1" si="8"/>
        <v>368.75</v>
      </c>
      <c r="AO31">
        <f t="shared" ca="1" si="8"/>
        <v>0</v>
      </c>
      <c r="AP31" t="str">
        <f t="shared" ca="1" si="9"/>
        <v>Kevin Hewitson</v>
      </c>
    </row>
    <row r="32" spans="1:42" x14ac:dyDescent="0.2">
      <c r="A32" t="str">
        <f t="shared" ca="1" si="2"/>
        <v>William Mcneil</v>
      </c>
      <c r="B32">
        <f t="shared" ca="1" si="12"/>
        <v>41</v>
      </c>
      <c r="C32" t="str">
        <f t="shared" ca="1" si="12"/>
        <v>M_M1_C_BPU</v>
      </c>
      <c r="D32">
        <f t="shared" ca="1" si="12"/>
        <v>105.05</v>
      </c>
      <c r="E32">
        <f t="shared" ca="1" si="12"/>
        <v>110</v>
      </c>
      <c r="F32">
        <f t="shared" ca="1" si="12"/>
        <v>0.59740000000000004</v>
      </c>
      <c r="G32">
        <f t="shared" ca="1" si="12"/>
        <v>160</v>
      </c>
      <c r="H32">
        <f t="shared" ca="1" si="12"/>
        <v>180</v>
      </c>
      <c r="I32">
        <f t="shared" ca="1" si="12"/>
        <v>0</v>
      </c>
      <c r="J32">
        <f t="shared" ca="1" si="12"/>
        <v>0</v>
      </c>
      <c r="K32">
        <f t="shared" ca="1" si="12"/>
        <v>180</v>
      </c>
      <c r="L32">
        <f t="shared" ca="1" si="12"/>
        <v>180</v>
      </c>
      <c r="M32">
        <f t="shared" ca="1" si="12"/>
        <v>187.5</v>
      </c>
      <c r="N32">
        <f t="shared" ca="1" si="12"/>
        <v>192.5</v>
      </c>
      <c r="O32">
        <f t="shared" ca="1" si="12"/>
        <v>0</v>
      </c>
      <c r="P32">
        <f t="shared" ca="1" si="12"/>
        <v>192.5</v>
      </c>
      <c r="Q32">
        <f t="shared" ca="1" si="12"/>
        <v>372.5</v>
      </c>
      <c r="R32">
        <f t="shared" ca="1" si="12"/>
        <v>230</v>
      </c>
      <c r="S32">
        <f t="shared" ca="1" si="12"/>
        <v>245</v>
      </c>
      <c r="T32">
        <f t="shared" ca="1" si="12"/>
        <v>-252.5</v>
      </c>
      <c r="U32">
        <f t="shared" ca="1" si="12"/>
        <v>0</v>
      </c>
      <c r="V32">
        <f t="shared" ca="1" si="12"/>
        <v>245</v>
      </c>
      <c r="W32">
        <f t="shared" ca="1" si="12"/>
        <v>617.5</v>
      </c>
      <c r="X32">
        <f t="shared" ca="1" si="12"/>
        <v>368.89450000000005</v>
      </c>
      <c r="Y32">
        <f t="shared" ca="1" si="12"/>
        <v>372.58344500000004</v>
      </c>
      <c r="Z32">
        <f t="shared" ca="1" si="12"/>
        <v>1</v>
      </c>
      <c r="AA32" t="str">
        <f t="shared" ca="1" si="12"/>
        <v>2-M_M1_C_BPU-110</v>
      </c>
      <c r="AB32">
        <f t="shared" ca="1" si="12"/>
        <v>3</v>
      </c>
      <c r="AC32" t="str">
        <f t="shared" ca="1" si="3"/>
        <v>M</v>
      </c>
      <c r="AD32" t="str">
        <f t="shared" ca="1" si="4"/>
        <v>BPU</v>
      </c>
      <c r="AE32" t="str">
        <f t="shared" ca="1" si="5"/>
        <v>C_BPU</v>
      </c>
      <c r="AF32" t="str">
        <f t="shared" ca="1" si="6"/>
        <v>C</v>
      </c>
      <c r="AG32" t="str">
        <f t="shared" ca="1" si="7"/>
        <v>MC_BPU</v>
      </c>
      <c r="AH32">
        <f t="shared" ca="1" si="8"/>
        <v>0</v>
      </c>
      <c r="AI32">
        <f t="shared" ca="1" si="8"/>
        <v>0</v>
      </c>
      <c r="AJ32">
        <f t="shared" ca="1" si="8"/>
        <v>0</v>
      </c>
      <c r="AK32">
        <f t="shared" ca="1" si="8"/>
        <v>0</v>
      </c>
      <c r="AL32">
        <f t="shared" ca="1" si="8"/>
        <v>0</v>
      </c>
      <c r="AM32">
        <f t="shared" ca="1" si="8"/>
        <v>0</v>
      </c>
      <c r="AN32">
        <f t="shared" ca="1" si="8"/>
        <v>368.89450000000005</v>
      </c>
      <c r="AO32">
        <f t="shared" ca="1" si="8"/>
        <v>0</v>
      </c>
      <c r="AP32" t="str">
        <f t="shared" ca="1" si="9"/>
        <v>William Mcneil</v>
      </c>
    </row>
    <row r="33" spans="1:42" x14ac:dyDescent="0.2">
      <c r="A33" t="str">
        <f t="shared" ca="1" si="2"/>
        <v>David Aboagye</v>
      </c>
      <c r="B33">
        <f t="shared" ca="1" si="12"/>
        <v>41</v>
      </c>
      <c r="C33" t="str">
        <f t="shared" ca="1" si="12"/>
        <v>M_M1_R_ABPU</v>
      </c>
      <c r="D33">
        <f t="shared" ca="1" si="12"/>
        <v>106.1</v>
      </c>
      <c r="E33">
        <f t="shared" ca="1" si="12"/>
        <v>110</v>
      </c>
      <c r="F33">
        <f t="shared" ca="1" si="12"/>
        <v>0.59540000000000004</v>
      </c>
      <c r="G33">
        <f t="shared" ca="1" si="12"/>
        <v>-195</v>
      </c>
      <c r="H33">
        <f t="shared" ca="1" si="12"/>
        <v>-195</v>
      </c>
      <c r="I33">
        <f t="shared" ca="1" si="12"/>
        <v>195</v>
      </c>
      <c r="J33">
        <f t="shared" ca="1" si="12"/>
        <v>0</v>
      </c>
      <c r="K33">
        <f t="shared" ca="1" si="12"/>
        <v>195</v>
      </c>
      <c r="L33">
        <f t="shared" ca="1" si="12"/>
        <v>110</v>
      </c>
      <c r="M33">
        <f t="shared" ca="1" si="12"/>
        <v>115</v>
      </c>
      <c r="N33">
        <f t="shared" ca="1" si="12"/>
        <v>120</v>
      </c>
      <c r="O33">
        <f t="shared" ca="1" si="12"/>
        <v>0</v>
      </c>
      <c r="P33">
        <f t="shared" ca="1" si="12"/>
        <v>120</v>
      </c>
      <c r="Q33">
        <f t="shared" ca="1" si="12"/>
        <v>315</v>
      </c>
      <c r="R33">
        <f t="shared" ca="1" si="12"/>
        <v>190</v>
      </c>
      <c r="S33">
        <f t="shared" ca="1" si="12"/>
        <v>200</v>
      </c>
      <c r="T33">
        <f t="shared" ca="1" si="12"/>
        <v>210</v>
      </c>
      <c r="U33">
        <f t="shared" ca="1" si="12"/>
        <v>0</v>
      </c>
      <c r="V33">
        <f t="shared" ca="1" si="12"/>
        <v>210</v>
      </c>
      <c r="W33">
        <f t="shared" ca="1" si="12"/>
        <v>525</v>
      </c>
      <c r="X33">
        <f t="shared" ca="1" si="12"/>
        <v>312.58500000000004</v>
      </c>
      <c r="Y33">
        <f t="shared" ca="1" si="12"/>
        <v>315.71085000000005</v>
      </c>
      <c r="Z33">
        <f t="shared" ca="1" si="12"/>
        <v>1</v>
      </c>
      <c r="AA33" t="str">
        <f t="shared" ca="1" si="12"/>
        <v>1-M_M1_R_ABPU-110</v>
      </c>
      <c r="AB33">
        <f t="shared" ca="1" si="12"/>
        <v>3</v>
      </c>
      <c r="AC33" t="str">
        <f t="shared" ca="1" si="3"/>
        <v>M</v>
      </c>
      <c r="AD33" t="str">
        <f t="shared" ca="1" si="4"/>
        <v>ABPU</v>
      </c>
      <c r="AE33" t="str">
        <f t="shared" ca="1" si="5"/>
        <v>R_ABPU</v>
      </c>
      <c r="AF33" t="str">
        <f t="shared" ca="1" si="6"/>
        <v>R</v>
      </c>
      <c r="AG33" t="str">
        <f t="shared" ca="1" si="7"/>
        <v>MR_ABPU</v>
      </c>
      <c r="AH33">
        <f t="shared" ca="1" si="8"/>
        <v>0</v>
      </c>
      <c r="AI33">
        <f t="shared" ca="1" si="8"/>
        <v>0</v>
      </c>
      <c r="AJ33">
        <f t="shared" ca="1" si="8"/>
        <v>0</v>
      </c>
      <c r="AK33">
        <f t="shared" ca="1" si="8"/>
        <v>0</v>
      </c>
      <c r="AL33">
        <f t="shared" ca="1" si="8"/>
        <v>0</v>
      </c>
      <c r="AM33">
        <f t="shared" ca="1" si="8"/>
        <v>312.58500000000004</v>
      </c>
      <c r="AN33">
        <f t="shared" ca="1" si="8"/>
        <v>0</v>
      </c>
      <c r="AO33">
        <f t="shared" ca="1" si="8"/>
        <v>0</v>
      </c>
      <c r="AP33" t="str">
        <f t="shared" ca="1" si="9"/>
        <v>David Aboagye</v>
      </c>
    </row>
    <row r="34" spans="1:42" x14ac:dyDescent="0.2">
      <c r="A34" t="str">
        <f t="shared" ca="1" si="2"/>
        <v>Nadeem mahmood</v>
      </c>
      <c r="B34">
        <f t="shared" ca="1" si="12"/>
        <v>40</v>
      </c>
      <c r="C34" t="str">
        <f t="shared" ca="1" si="12"/>
        <v>M_M1_R_ABPU</v>
      </c>
      <c r="D34">
        <f t="shared" ca="1" si="12"/>
        <v>109.45</v>
      </c>
      <c r="E34">
        <f t="shared" ca="1" si="12"/>
        <v>110</v>
      </c>
      <c r="F34">
        <f t="shared" ca="1" si="12"/>
        <v>0.58930000000000005</v>
      </c>
      <c r="G34">
        <f t="shared" ca="1" si="12"/>
        <v>175</v>
      </c>
      <c r="H34">
        <f t="shared" ca="1" si="12"/>
        <v>180</v>
      </c>
      <c r="I34">
        <f t="shared" ca="1" si="12"/>
        <v>190</v>
      </c>
      <c r="J34">
        <f t="shared" ca="1" si="12"/>
        <v>0</v>
      </c>
      <c r="K34">
        <f t="shared" ca="1" si="12"/>
        <v>190</v>
      </c>
      <c r="L34">
        <f t="shared" ca="1" si="12"/>
        <v>95</v>
      </c>
      <c r="M34">
        <f t="shared" ca="1" si="12"/>
        <v>105</v>
      </c>
      <c r="N34">
        <f t="shared" ca="1" si="12"/>
        <v>-115</v>
      </c>
      <c r="O34">
        <f t="shared" ca="1" si="12"/>
        <v>0</v>
      </c>
      <c r="P34">
        <f t="shared" ca="1" si="12"/>
        <v>105</v>
      </c>
      <c r="Q34">
        <f t="shared" ca="1" si="12"/>
        <v>295</v>
      </c>
      <c r="R34">
        <f t="shared" ca="1" si="12"/>
        <v>190</v>
      </c>
      <c r="S34">
        <f t="shared" ca="1" si="12"/>
        <v>205</v>
      </c>
      <c r="T34">
        <f t="shared" ca="1" si="12"/>
        <v>215</v>
      </c>
      <c r="U34">
        <f t="shared" ca="1" si="12"/>
        <v>0</v>
      </c>
      <c r="V34">
        <f t="shared" ca="1" si="12"/>
        <v>215</v>
      </c>
      <c r="W34">
        <f t="shared" ca="1" si="12"/>
        <v>510</v>
      </c>
      <c r="X34">
        <f t="shared" ca="1" si="12"/>
        <v>300.54300000000001</v>
      </c>
      <c r="Y34">
        <f t="shared" ca="1" si="12"/>
        <v>300.54300000000001</v>
      </c>
      <c r="Z34">
        <f t="shared" ca="1" si="12"/>
        <v>1</v>
      </c>
      <c r="AA34" t="str">
        <f t="shared" ca="1" si="12"/>
        <v>2-M_M1_R_ABPU-110</v>
      </c>
      <c r="AB34">
        <f t="shared" ca="1" si="12"/>
        <v>3</v>
      </c>
      <c r="AC34" t="str">
        <f t="shared" ca="1" si="3"/>
        <v>M</v>
      </c>
      <c r="AD34" t="str">
        <f t="shared" ca="1" si="4"/>
        <v>ABPU</v>
      </c>
      <c r="AE34" t="str">
        <f t="shared" ca="1" si="5"/>
        <v>R_ABPU</v>
      </c>
      <c r="AF34" t="str">
        <f t="shared" ca="1" si="6"/>
        <v>R</v>
      </c>
      <c r="AG34" t="str">
        <f t="shared" ca="1" si="7"/>
        <v>MR_ABPU</v>
      </c>
      <c r="AH34">
        <f t="shared" ca="1" si="8"/>
        <v>0</v>
      </c>
      <c r="AI34">
        <f t="shared" ca="1" si="8"/>
        <v>0</v>
      </c>
      <c r="AJ34">
        <f t="shared" ca="1" si="8"/>
        <v>0</v>
      </c>
      <c r="AK34">
        <f t="shared" ca="1" si="8"/>
        <v>0</v>
      </c>
      <c r="AL34">
        <f t="shared" ca="1" si="8"/>
        <v>0</v>
      </c>
      <c r="AM34">
        <f t="shared" ca="1" si="8"/>
        <v>300.54300000000001</v>
      </c>
      <c r="AN34">
        <f t="shared" ca="1" si="8"/>
        <v>0</v>
      </c>
      <c r="AO34">
        <f t="shared" ca="1" si="8"/>
        <v>0</v>
      </c>
      <c r="AP34" t="str">
        <f t="shared" ca="1" si="9"/>
        <v>Nadeem mahmood</v>
      </c>
    </row>
    <row r="35" spans="1:42" x14ac:dyDescent="0.2">
      <c r="A35" t="str">
        <f t="shared" ca="1" si="2"/>
        <v>Benjamin Algar</v>
      </c>
      <c r="B35">
        <f t="shared" ca="1" si="12"/>
        <v>42</v>
      </c>
      <c r="C35" t="str">
        <f t="shared" ca="1" si="12"/>
        <v>M_M1_C_ABPU</v>
      </c>
      <c r="D35">
        <f t="shared" ca="1" si="12"/>
        <v>119.8</v>
      </c>
      <c r="E35">
        <f t="shared" ca="1" si="12"/>
        <v>125</v>
      </c>
      <c r="F35">
        <f t="shared" ca="1" si="12"/>
        <v>0.57509999999999994</v>
      </c>
      <c r="G35">
        <f t="shared" ca="1" si="12"/>
        <v>230</v>
      </c>
      <c r="H35">
        <f t="shared" ca="1" si="12"/>
        <v>245</v>
      </c>
      <c r="I35">
        <f t="shared" ca="1" si="12"/>
        <v>-255</v>
      </c>
      <c r="J35">
        <f t="shared" ca="1" si="12"/>
        <v>0</v>
      </c>
      <c r="K35">
        <f t="shared" ca="1" si="12"/>
        <v>245</v>
      </c>
      <c r="L35">
        <f t="shared" ca="1" si="12"/>
        <v>115</v>
      </c>
      <c r="M35">
        <f t="shared" ca="1" si="12"/>
        <v>120</v>
      </c>
      <c r="N35">
        <f t="shared" ca="1" si="12"/>
        <v>-122.5</v>
      </c>
      <c r="O35">
        <f t="shared" ca="1" si="12"/>
        <v>0</v>
      </c>
      <c r="P35">
        <f t="shared" ca="1" si="12"/>
        <v>120</v>
      </c>
      <c r="Q35">
        <f t="shared" ca="1" si="12"/>
        <v>365</v>
      </c>
      <c r="R35">
        <f t="shared" ca="1" si="12"/>
        <v>230</v>
      </c>
      <c r="S35">
        <f t="shared" ca="1" si="12"/>
        <v>245</v>
      </c>
      <c r="T35">
        <f t="shared" ca="1" si="12"/>
        <v>250</v>
      </c>
      <c r="U35">
        <f t="shared" ca="1" si="12"/>
        <v>0</v>
      </c>
      <c r="V35">
        <f t="shared" ca="1" si="12"/>
        <v>250</v>
      </c>
      <c r="W35">
        <f t="shared" ca="1" si="12"/>
        <v>615</v>
      </c>
      <c r="X35">
        <f t="shared" ca="1" si="12"/>
        <v>353.68649999999997</v>
      </c>
      <c r="Y35">
        <f t="shared" ca="1" si="12"/>
        <v>360.76022999999998</v>
      </c>
      <c r="Z35">
        <f t="shared" ca="1" si="12"/>
        <v>1</v>
      </c>
      <c r="AA35" t="str">
        <f t="shared" ca="1" si="12"/>
        <v>1-M_M1_C_ABPU-125</v>
      </c>
      <c r="AB35">
        <f t="shared" ca="1" si="12"/>
        <v>3</v>
      </c>
      <c r="AC35" t="str">
        <f t="shared" ca="1" si="3"/>
        <v>M</v>
      </c>
      <c r="AD35" t="str">
        <f t="shared" ca="1" si="4"/>
        <v>ABPU</v>
      </c>
      <c r="AE35" t="str">
        <f t="shared" ca="1" si="5"/>
        <v>C_ABPU</v>
      </c>
      <c r="AF35" t="str">
        <f t="shared" ca="1" si="6"/>
        <v>C</v>
      </c>
      <c r="AG35" t="str">
        <f t="shared" ca="1" si="7"/>
        <v>MC_ABPU</v>
      </c>
      <c r="AH35">
        <f t="shared" ca="1" si="8"/>
        <v>0</v>
      </c>
      <c r="AI35">
        <f t="shared" ca="1" si="8"/>
        <v>0</v>
      </c>
      <c r="AJ35">
        <f t="shared" ca="1" si="8"/>
        <v>0</v>
      </c>
      <c r="AK35">
        <f t="shared" ca="1" si="8"/>
        <v>0</v>
      </c>
      <c r="AL35">
        <f t="shared" ca="1" si="8"/>
        <v>353.68649999999997</v>
      </c>
      <c r="AM35">
        <f t="shared" ca="1" si="8"/>
        <v>0</v>
      </c>
      <c r="AN35">
        <f t="shared" ca="1" si="8"/>
        <v>0</v>
      </c>
      <c r="AO35">
        <f t="shared" ca="1" si="8"/>
        <v>0</v>
      </c>
      <c r="AP35" t="str">
        <f t="shared" ca="1" si="9"/>
        <v>Benjamin Algar</v>
      </c>
    </row>
    <row r="36" spans="1:42" x14ac:dyDescent="0.2">
      <c r="A36" t="str">
        <f t="shared" ca="1" si="2"/>
        <v>Tomasz Gorny</v>
      </c>
      <c r="B36">
        <f t="shared" ca="1" si="12"/>
        <v>0</v>
      </c>
      <c r="C36" t="str">
        <f t="shared" ca="1" si="12"/>
        <v>M_M1_C_BPU</v>
      </c>
      <c r="D36">
        <f t="shared" ca="1" si="12"/>
        <v>125</v>
      </c>
      <c r="E36">
        <f t="shared" ca="1" si="12"/>
        <v>125</v>
      </c>
      <c r="F36">
        <f t="shared" ca="1" si="12"/>
        <v>0.56979999999999997</v>
      </c>
      <c r="G36">
        <f t="shared" ca="1" si="12"/>
        <v>0</v>
      </c>
      <c r="H36">
        <f t="shared" ca="1" si="12"/>
        <v>0</v>
      </c>
      <c r="I36">
        <f t="shared" ca="1" si="12"/>
        <v>0</v>
      </c>
      <c r="J36">
        <f t="shared" ca="1" si="12"/>
        <v>0</v>
      </c>
      <c r="K36">
        <f t="shared" ca="1" si="12"/>
        <v>0</v>
      </c>
      <c r="L36">
        <f t="shared" ca="1" si="12"/>
        <v>0</v>
      </c>
      <c r="M36">
        <f t="shared" ca="1" si="12"/>
        <v>0</v>
      </c>
      <c r="N36">
        <f t="shared" ca="1" si="12"/>
        <v>0</v>
      </c>
      <c r="O36">
        <f t="shared" ca="1" si="12"/>
        <v>0</v>
      </c>
      <c r="P36">
        <f t="shared" ca="1" si="12"/>
        <v>0</v>
      </c>
      <c r="Q36">
        <f t="shared" ca="1" si="12"/>
        <v>0</v>
      </c>
      <c r="R36">
        <f t="shared" ca="1" si="12"/>
        <v>0</v>
      </c>
      <c r="S36">
        <f t="shared" ca="1" si="12"/>
        <v>0</v>
      </c>
      <c r="T36">
        <f t="shared" ca="1" si="12"/>
        <v>0</v>
      </c>
      <c r="U36">
        <f t="shared" ca="1" si="12"/>
        <v>0</v>
      </c>
      <c r="V36">
        <f t="shared" ca="1" si="12"/>
        <v>0</v>
      </c>
      <c r="W36">
        <f t="shared" ca="1" si="12"/>
        <v>0</v>
      </c>
      <c r="X36">
        <f t="shared" ca="1" si="12"/>
        <v>0</v>
      </c>
      <c r="Y36">
        <f t="shared" ca="1" si="12"/>
        <v>0</v>
      </c>
      <c r="Z36">
        <f t="shared" ca="1" si="12"/>
        <v>1</v>
      </c>
      <c r="AA36">
        <f t="shared" ca="1" si="12"/>
        <v>0</v>
      </c>
      <c r="AB36">
        <f t="shared" ca="1" si="12"/>
        <v>0</v>
      </c>
      <c r="AC36" t="str">
        <f t="shared" ca="1" si="3"/>
        <v/>
      </c>
      <c r="AD36" t="str">
        <f t="shared" ca="1" si="4"/>
        <v>BPU</v>
      </c>
      <c r="AE36" t="str">
        <f t="shared" ca="1" si="5"/>
        <v>C_BPU</v>
      </c>
      <c r="AF36" t="str">
        <f t="shared" ca="1" si="6"/>
        <v>C</v>
      </c>
      <c r="AG36" t="str">
        <f t="shared" ca="1" si="7"/>
        <v>C_BPU</v>
      </c>
      <c r="AH36">
        <f t="shared" ref="AH36:AO67" ca="1" si="13">IF($AG36=AH$2,$X36,0)</f>
        <v>0</v>
      </c>
      <c r="AI36">
        <f t="shared" ca="1" si="13"/>
        <v>0</v>
      </c>
      <c r="AJ36">
        <f t="shared" ca="1" si="13"/>
        <v>0</v>
      </c>
      <c r="AK36">
        <f t="shared" ca="1" si="13"/>
        <v>0</v>
      </c>
      <c r="AL36">
        <f t="shared" ca="1" si="13"/>
        <v>0</v>
      </c>
      <c r="AM36">
        <f t="shared" ca="1" si="13"/>
        <v>0</v>
      </c>
      <c r="AN36">
        <f t="shared" ca="1" si="13"/>
        <v>0</v>
      </c>
      <c r="AO36">
        <f t="shared" ca="1" si="13"/>
        <v>0</v>
      </c>
      <c r="AP36" t="str">
        <f t="shared" ca="1" si="9"/>
        <v>Tomasz Gorny</v>
      </c>
    </row>
    <row r="37" spans="1:42" x14ac:dyDescent="0.2">
      <c r="A37" t="str">
        <f t="shared" ca="1" si="2"/>
        <v>Julian McKerrow</v>
      </c>
      <c r="B37">
        <f t="shared" ca="1" si="12"/>
        <v>28</v>
      </c>
      <c r="C37" t="str">
        <f t="shared" ca="1" si="12"/>
        <v>M_O_C_ABPU</v>
      </c>
      <c r="D37">
        <f t="shared" ca="1" si="12"/>
        <v>122.85</v>
      </c>
      <c r="E37">
        <f t="shared" ca="1" si="12"/>
        <v>125</v>
      </c>
      <c r="F37">
        <f t="shared" ca="1" si="12"/>
        <v>0.57189999999999996</v>
      </c>
      <c r="G37">
        <f t="shared" ca="1" si="12"/>
        <v>-255</v>
      </c>
      <c r="H37">
        <f t="shared" ca="1" si="12"/>
        <v>262.5</v>
      </c>
      <c r="I37">
        <f t="shared" ca="1" si="12"/>
        <v>272.5</v>
      </c>
      <c r="J37">
        <f t="shared" ca="1" si="12"/>
        <v>0</v>
      </c>
      <c r="K37">
        <f t="shared" ca="1" si="12"/>
        <v>272.5</v>
      </c>
      <c r="L37">
        <f t="shared" ca="1" si="12"/>
        <v>185</v>
      </c>
      <c r="M37">
        <f t="shared" ca="1" si="12"/>
        <v>192.5</v>
      </c>
      <c r="N37">
        <f t="shared" ca="1" si="12"/>
        <v>-200</v>
      </c>
      <c r="O37">
        <f t="shared" ca="1" si="12"/>
        <v>0</v>
      </c>
      <c r="P37">
        <f t="shared" ca="1" si="12"/>
        <v>192.5</v>
      </c>
      <c r="Q37">
        <f t="shared" ca="1" si="12"/>
        <v>465</v>
      </c>
      <c r="R37">
        <f t="shared" ca="1" si="12"/>
        <v>305</v>
      </c>
      <c r="S37">
        <f t="shared" ca="1" si="12"/>
        <v>325</v>
      </c>
      <c r="T37">
        <f t="shared" ca="1" si="12"/>
        <v>332.5</v>
      </c>
      <c r="U37">
        <f t="shared" ca="1" si="12"/>
        <v>0</v>
      </c>
      <c r="V37">
        <f t="shared" ca="1" si="12"/>
        <v>332.5</v>
      </c>
      <c r="W37">
        <f t="shared" ca="1" si="12"/>
        <v>797.5</v>
      </c>
      <c r="X37">
        <f t="shared" ca="1" si="12"/>
        <v>456.09024999999997</v>
      </c>
      <c r="Y37">
        <f t="shared" ca="1" si="12"/>
        <v>0</v>
      </c>
      <c r="Z37">
        <f t="shared" ca="1" si="12"/>
        <v>1</v>
      </c>
      <c r="AA37" t="str">
        <f t="shared" ca="1" si="12"/>
        <v>1-M_O_C_ABPU-125</v>
      </c>
      <c r="AB37">
        <f t="shared" ca="1" si="12"/>
        <v>3</v>
      </c>
      <c r="AC37" t="str">
        <f t="shared" ca="1" si="3"/>
        <v>M</v>
      </c>
      <c r="AD37" t="str">
        <f t="shared" ca="1" si="4"/>
        <v>ABPU</v>
      </c>
      <c r="AE37" t="str">
        <f t="shared" ca="1" si="5"/>
        <v>C_ABPU</v>
      </c>
      <c r="AF37" t="str">
        <f t="shared" ca="1" si="6"/>
        <v>C</v>
      </c>
      <c r="AG37" t="str">
        <f t="shared" ca="1" si="7"/>
        <v>MC_ABPU</v>
      </c>
      <c r="AH37">
        <f t="shared" ca="1" si="13"/>
        <v>0</v>
      </c>
      <c r="AI37">
        <f t="shared" ca="1" si="13"/>
        <v>0</v>
      </c>
      <c r="AJ37">
        <f t="shared" ca="1" si="13"/>
        <v>0</v>
      </c>
      <c r="AK37">
        <f t="shared" ca="1" si="13"/>
        <v>0</v>
      </c>
      <c r="AL37">
        <f t="shared" ca="1" si="13"/>
        <v>456.09024999999997</v>
      </c>
      <c r="AM37">
        <f t="shared" ca="1" si="13"/>
        <v>0</v>
      </c>
      <c r="AN37">
        <f t="shared" ca="1" si="13"/>
        <v>0</v>
      </c>
      <c r="AO37">
        <f t="shared" ca="1" si="13"/>
        <v>0</v>
      </c>
      <c r="AP37" t="str">
        <f t="shared" ca="1" si="9"/>
        <v>Julian McKerrow</v>
      </c>
    </row>
    <row r="38" spans="1:42" x14ac:dyDescent="0.2">
      <c r="A38" t="str">
        <f t="shared" ca="1" si="2"/>
        <v>Darren McCormac</v>
      </c>
      <c r="B38">
        <f t="shared" ca="1" si="12"/>
        <v>42</v>
      </c>
      <c r="C38" t="str">
        <f t="shared" ca="1" si="12"/>
        <v>M_M1_C_BPU</v>
      </c>
      <c r="D38">
        <f t="shared" ca="1" si="12"/>
        <v>131.25</v>
      </c>
      <c r="E38">
        <f t="shared" ca="1" si="12"/>
        <v>140</v>
      </c>
      <c r="F38">
        <f t="shared" ca="1" si="12"/>
        <v>0.56459999999999999</v>
      </c>
      <c r="G38">
        <f t="shared" ca="1" si="12"/>
        <v>250</v>
      </c>
      <c r="H38">
        <f t="shared" ca="1" si="12"/>
        <v>265</v>
      </c>
      <c r="I38">
        <f t="shared" ca="1" si="12"/>
        <v>-275</v>
      </c>
      <c r="J38">
        <f t="shared" ca="1" si="12"/>
        <v>0</v>
      </c>
      <c r="K38">
        <f t="shared" ca="1" si="12"/>
        <v>265</v>
      </c>
      <c r="L38">
        <f t="shared" ca="1" si="12"/>
        <v>180</v>
      </c>
      <c r="M38">
        <f t="shared" ca="1" si="12"/>
        <v>192.5</v>
      </c>
      <c r="N38">
        <f t="shared" ca="1" si="12"/>
        <v>-202.5</v>
      </c>
      <c r="O38">
        <f t="shared" ca="1" si="12"/>
        <v>0</v>
      </c>
      <c r="P38">
        <f t="shared" ca="1" si="12"/>
        <v>192.5</v>
      </c>
      <c r="Q38">
        <f t="shared" ca="1" si="12"/>
        <v>457.5</v>
      </c>
      <c r="R38">
        <f t="shared" ca="1" si="12"/>
        <v>350</v>
      </c>
      <c r="S38">
        <f t="shared" ca="1" si="12"/>
        <v>370</v>
      </c>
      <c r="T38">
        <f t="shared" ca="1" si="12"/>
        <v>-385</v>
      </c>
      <c r="U38">
        <f t="shared" ca="1" si="12"/>
        <v>0</v>
      </c>
      <c r="V38">
        <f t="shared" ca="1" si="12"/>
        <v>370</v>
      </c>
      <c r="W38">
        <f t="shared" ca="1" si="12"/>
        <v>827.5</v>
      </c>
      <c r="X38">
        <f t="shared" ca="1" si="12"/>
        <v>467.20650000000001</v>
      </c>
      <c r="Y38">
        <f t="shared" ca="1" si="12"/>
        <v>476.55063000000001</v>
      </c>
      <c r="Z38">
        <f t="shared" ca="1" si="12"/>
        <v>1</v>
      </c>
      <c r="AA38" t="str">
        <f t="shared" ca="1" si="12"/>
        <v>1-M_M1_C_BPU-140</v>
      </c>
      <c r="AB38">
        <f t="shared" ca="1" si="12"/>
        <v>3</v>
      </c>
      <c r="AC38" t="str">
        <f t="shared" ca="1" si="3"/>
        <v>M</v>
      </c>
      <c r="AD38" t="str">
        <f t="shared" ca="1" si="4"/>
        <v>BPU</v>
      </c>
      <c r="AE38" t="str">
        <f t="shared" ca="1" si="5"/>
        <v>C_BPU</v>
      </c>
      <c r="AF38" t="str">
        <f t="shared" ca="1" si="6"/>
        <v>C</v>
      </c>
      <c r="AG38" t="str">
        <f t="shared" ca="1" si="7"/>
        <v>MC_BPU</v>
      </c>
      <c r="AH38">
        <f t="shared" ca="1" si="13"/>
        <v>0</v>
      </c>
      <c r="AI38">
        <f t="shared" ca="1" si="13"/>
        <v>0</v>
      </c>
      <c r="AJ38">
        <f t="shared" ca="1" si="13"/>
        <v>0</v>
      </c>
      <c r="AK38">
        <f t="shared" ca="1" si="13"/>
        <v>0</v>
      </c>
      <c r="AL38">
        <f t="shared" ca="1" si="13"/>
        <v>0</v>
      </c>
      <c r="AM38">
        <f t="shared" ca="1" si="13"/>
        <v>0</v>
      </c>
      <c r="AN38">
        <f t="shared" ca="1" si="13"/>
        <v>467.20650000000001</v>
      </c>
      <c r="AO38">
        <f t="shared" ca="1" si="13"/>
        <v>0</v>
      </c>
      <c r="AP38" t="str">
        <f t="shared" ca="1" si="9"/>
        <v>Darren McCormac</v>
      </c>
    </row>
    <row r="39" spans="1:42" x14ac:dyDescent="0.2">
      <c r="A39">
        <f t="shared" ca="1" si="2"/>
        <v>0</v>
      </c>
      <c r="B39">
        <f t="shared" ca="1" si="12"/>
        <v>0</v>
      </c>
      <c r="C39">
        <f t="shared" ca="1" si="12"/>
        <v>0</v>
      </c>
      <c r="D39">
        <f t="shared" ca="1" si="12"/>
        <v>0</v>
      </c>
      <c r="E39" t="str">
        <f t="shared" ca="1" si="12"/>
        <v/>
      </c>
      <c r="F39">
        <f t="shared" ca="1" si="12"/>
        <v>0</v>
      </c>
      <c r="G39">
        <f t="shared" ca="1" si="12"/>
        <v>0</v>
      </c>
      <c r="H39">
        <f t="shared" ca="1" si="12"/>
        <v>0</v>
      </c>
      <c r="I39">
        <f t="shared" ca="1" si="12"/>
        <v>0</v>
      </c>
      <c r="J39">
        <f t="shared" ca="1" si="12"/>
        <v>0</v>
      </c>
      <c r="K39">
        <f t="shared" ca="1" si="12"/>
        <v>0</v>
      </c>
      <c r="L39">
        <f t="shared" ca="1" si="12"/>
        <v>0</v>
      </c>
      <c r="M39">
        <f t="shared" ca="1" si="12"/>
        <v>0</v>
      </c>
      <c r="N39">
        <f t="shared" ca="1" si="12"/>
        <v>0</v>
      </c>
      <c r="O39">
        <f t="shared" ca="1" si="12"/>
        <v>0</v>
      </c>
      <c r="P39">
        <f t="shared" ca="1" si="12"/>
        <v>0</v>
      </c>
      <c r="Q39">
        <f t="shared" ca="1" si="12"/>
        <v>0</v>
      </c>
      <c r="R39">
        <f t="shared" ca="1" si="12"/>
        <v>0</v>
      </c>
      <c r="S39">
        <f t="shared" ca="1" si="12"/>
        <v>0</v>
      </c>
      <c r="T39">
        <f t="shared" ca="1" si="12"/>
        <v>0</v>
      </c>
      <c r="U39">
        <f t="shared" ca="1" si="12"/>
        <v>0</v>
      </c>
      <c r="V39">
        <f t="shared" ca="1" si="12"/>
        <v>0</v>
      </c>
      <c r="W39">
        <f t="shared" ca="1" si="12"/>
        <v>0</v>
      </c>
      <c r="X39">
        <f t="shared" ca="1" si="12"/>
        <v>0</v>
      </c>
      <c r="Y39">
        <f t="shared" ca="1" si="12"/>
        <v>0</v>
      </c>
      <c r="Z39" t="str">
        <f t="shared" ca="1" si="12"/>
        <v/>
      </c>
      <c r="AA39">
        <f t="shared" ca="1" si="12"/>
        <v>0</v>
      </c>
      <c r="AB39">
        <f t="shared" ca="1" si="12"/>
        <v>0</v>
      </c>
      <c r="AC39" t="str">
        <f t="shared" ca="1" si="3"/>
        <v/>
      </c>
      <c r="AD39" t="str">
        <f t="shared" ca="1" si="4"/>
        <v>BPU</v>
      </c>
      <c r="AE39" t="str">
        <f t="shared" ca="1" si="5"/>
        <v>0</v>
      </c>
      <c r="AF39" t="str">
        <f t="shared" ca="1" si="6"/>
        <v>0</v>
      </c>
      <c r="AG39" t="str">
        <f t="shared" ca="1" si="7"/>
        <v>0</v>
      </c>
      <c r="AH39">
        <f t="shared" ca="1" si="13"/>
        <v>0</v>
      </c>
      <c r="AI39">
        <f t="shared" ca="1" si="13"/>
        <v>0</v>
      </c>
      <c r="AJ39">
        <f t="shared" ca="1" si="13"/>
        <v>0</v>
      </c>
      <c r="AK39">
        <f t="shared" ca="1" si="13"/>
        <v>0</v>
      </c>
      <c r="AL39">
        <f t="shared" ca="1" si="13"/>
        <v>0</v>
      </c>
      <c r="AM39">
        <f t="shared" ca="1" si="13"/>
        <v>0</v>
      </c>
      <c r="AN39">
        <f t="shared" ca="1" si="13"/>
        <v>0</v>
      </c>
      <c r="AO39">
        <f t="shared" ca="1" si="13"/>
        <v>0</v>
      </c>
      <c r="AP39">
        <f t="shared" ca="1" si="9"/>
        <v>0</v>
      </c>
    </row>
    <row r="40" spans="1:42" x14ac:dyDescent="0.2">
      <c r="A40">
        <f t="shared" ca="1" si="2"/>
        <v>0</v>
      </c>
      <c r="B40">
        <f t="shared" ca="1" si="12"/>
        <v>0</v>
      </c>
      <c r="C40">
        <f t="shared" ca="1" si="12"/>
        <v>0</v>
      </c>
      <c r="D40">
        <f t="shared" ca="1" si="12"/>
        <v>0</v>
      </c>
      <c r="E40" t="str">
        <f t="shared" ca="1" si="12"/>
        <v/>
      </c>
      <c r="F40">
        <f t="shared" ca="1" si="12"/>
        <v>0</v>
      </c>
      <c r="G40">
        <f t="shared" ca="1" si="12"/>
        <v>0</v>
      </c>
      <c r="H40">
        <f t="shared" ca="1" si="12"/>
        <v>0</v>
      </c>
      <c r="I40">
        <f t="shared" ca="1" si="12"/>
        <v>0</v>
      </c>
      <c r="J40">
        <f t="shared" ca="1" si="12"/>
        <v>0</v>
      </c>
      <c r="K40">
        <f t="shared" ca="1" si="12"/>
        <v>0</v>
      </c>
      <c r="L40">
        <f t="shared" ca="1" si="12"/>
        <v>0</v>
      </c>
      <c r="M40">
        <f t="shared" ca="1" si="12"/>
        <v>0</v>
      </c>
      <c r="N40">
        <f t="shared" ca="1" si="12"/>
        <v>0</v>
      </c>
      <c r="O40">
        <f t="shared" ca="1" si="12"/>
        <v>0</v>
      </c>
      <c r="P40">
        <f t="shared" ca="1" si="12"/>
        <v>0</v>
      </c>
      <c r="Q40">
        <f t="shared" ca="1" si="12"/>
        <v>0</v>
      </c>
      <c r="R40">
        <f t="shared" ca="1" si="12"/>
        <v>0</v>
      </c>
      <c r="S40">
        <f t="shared" ca="1" si="12"/>
        <v>0</v>
      </c>
      <c r="T40">
        <f t="shared" ca="1" si="12"/>
        <v>0</v>
      </c>
      <c r="U40">
        <f t="shared" ca="1" si="12"/>
        <v>0</v>
      </c>
      <c r="V40">
        <f t="shared" ca="1" si="12"/>
        <v>0</v>
      </c>
      <c r="W40">
        <f t="shared" ca="1" si="12"/>
        <v>0</v>
      </c>
      <c r="X40">
        <f t="shared" ca="1" si="12"/>
        <v>0</v>
      </c>
      <c r="Y40">
        <f t="shared" ca="1" si="12"/>
        <v>0</v>
      </c>
      <c r="Z40" t="str">
        <f t="shared" ca="1" si="12"/>
        <v/>
      </c>
      <c r="AA40">
        <f t="shared" ca="1" si="12"/>
        <v>0</v>
      </c>
      <c r="AB40">
        <f t="shared" ca="1" si="12"/>
        <v>0</v>
      </c>
      <c r="AC40" t="str">
        <f t="shared" ca="1" si="3"/>
        <v/>
      </c>
      <c r="AD40" t="str">
        <f t="shared" ca="1" si="4"/>
        <v>BPU</v>
      </c>
      <c r="AE40" t="str">
        <f t="shared" ca="1" si="5"/>
        <v>0</v>
      </c>
      <c r="AF40" t="str">
        <f t="shared" ca="1" si="6"/>
        <v>0</v>
      </c>
      <c r="AG40" t="str">
        <f t="shared" ca="1" si="7"/>
        <v>0</v>
      </c>
      <c r="AH40">
        <f t="shared" ca="1" si="13"/>
        <v>0</v>
      </c>
      <c r="AI40">
        <f t="shared" ca="1" si="13"/>
        <v>0</v>
      </c>
      <c r="AJ40">
        <f t="shared" ca="1" si="13"/>
        <v>0</v>
      </c>
      <c r="AK40">
        <f t="shared" ca="1" si="13"/>
        <v>0</v>
      </c>
      <c r="AL40">
        <f t="shared" ca="1" si="13"/>
        <v>0</v>
      </c>
      <c r="AM40">
        <f t="shared" ca="1" si="13"/>
        <v>0</v>
      </c>
      <c r="AN40">
        <f t="shared" ca="1" si="13"/>
        <v>0</v>
      </c>
      <c r="AO40">
        <f t="shared" ca="1" si="13"/>
        <v>0</v>
      </c>
      <c r="AP40">
        <f t="shared" ca="1" si="9"/>
        <v>0</v>
      </c>
    </row>
    <row r="41" spans="1:42" x14ac:dyDescent="0.2">
      <c r="A41">
        <f t="shared" ca="1" si="2"/>
        <v>0</v>
      </c>
      <c r="B41">
        <f t="shared" ca="1" si="12"/>
        <v>0</v>
      </c>
      <c r="C41">
        <f t="shared" ca="1" si="12"/>
        <v>0</v>
      </c>
      <c r="D41">
        <f t="shared" ca="1" si="12"/>
        <v>0</v>
      </c>
      <c r="E41" t="str">
        <f t="shared" ca="1" si="12"/>
        <v/>
      </c>
      <c r="F41">
        <f t="shared" ca="1" si="12"/>
        <v>0</v>
      </c>
      <c r="G41">
        <f t="shared" ca="1" si="12"/>
        <v>0</v>
      </c>
      <c r="H41">
        <f t="shared" ca="1" si="12"/>
        <v>0</v>
      </c>
      <c r="I41">
        <f t="shared" ca="1" si="12"/>
        <v>0</v>
      </c>
      <c r="J41">
        <f t="shared" ca="1" si="12"/>
        <v>0</v>
      </c>
      <c r="K41">
        <f t="shared" ref="B41:AB50" ca="1" si="14">INDIRECT("'3-Lift'!"&amp;CELL("address",K41))</f>
        <v>0</v>
      </c>
      <c r="L41">
        <f t="shared" ca="1" si="14"/>
        <v>0</v>
      </c>
      <c r="M41">
        <f t="shared" ca="1" si="14"/>
        <v>0</v>
      </c>
      <c r="N41">
        <f t="shared" ca="1" si="14"/>
        <v>0</v>
      </c>
      <c r="O41">
        <f t="shared" ca="1" si="14"/>
        <v>0</v>
      </c>
      <c r="P41">
        <f t="shared" ca="1" si="14"/>
        <v>0</v>
      </c>
      <c r="Q41">
        <f t="shared" ca="1" si="14"/>
        <v>0</v>
      </c>
      <c r="R41">
        <f t="shared" ca="1" si="14"/>
        <v>0</v>
      </c>
      <c r="S41">
        <f t="shared" ca="1" si="14"/>
        <v>0</v>
      </c>
      <c r="T41">
        <f t="shared" ca="1" si="14"/>
        <v>0</v>
      </c>
      <c r="U41">
        <f t="shared" ca="1" si="14"/>
        <v>0</v>
      </c>
      <c r="V41">
        <f t="shared" ca="1" si="14"/>
        <v>0</v>
      </c>
      <c r="W41">
        <f t="shared" ca="1" si="14"/>
        <v>0</v>
      </c>
      <c r="X41">
        <f t="shared" ca="1" si="14"/>
        <v>0</v>
      </c>
      <c r="Y41">
        <f t="shared" ca="1" si="14"/>
        <v>0</v>
      </c>
      <c r="Z41" t="str">
        <f t="shared" ca="1" si="14"/>
        <v/>
      </c>
      <c r="AA41">
        <f t="shared" ca="1" si="14"/>
        <v>0</v>
      </c>
      <c r="AB41">
        <f t="shared" ca="1" si="14"/>
        <v>0</v>
      </c>
      <c r="AC41" t="str">
        <f t="shared" ca="1" si="3"/>
        <v/>
      </c>
      <c r="AD41" t="str">
        <f t="shared" ca="1" si="4"/>
        <v>BPU</v>
      </c>
      <c r="AE41" t="str">
        <f t="shared" ca="1" si="5"/>
        <v>0</v>
      </c>
      <c r="AF41" t="str">
        <f t="shared" ca="1" si="6"/>
        <v>0</v>
      </c>
      <c r="AG41" t="str">
        <f t="shared" ca="1" si="7"/>
        <v>0</v>
      </c>
      <c r="AH41">
        <f t="shared" ca="1" si="13"/>
        <v>0</v>
      </c>
      <c r="AI41">
        <f t="shared" ca="1" si="13"/>
        <v>0</v>
      </c>
      <c r="AJ41">
        <f t="shared" ca="1" si="13"/>
        <v>0</v>
      </c>
      <c r="AK41">
        <f t="shared" ca="1" si="13"/>
        <v>0</v>
      </c>
      <c r="AL41">
        <f t="shared" ca="1" si="13"/>
        <v>0</v>
      </c>
      <c r="AM41">
        <f t="shared" ca="1" si="13"/>
        <v>0</v>
      </c>
      <c r="AN41">
        <f t="shared" ca="1" si="13"/>
        <v>0</v>
      </c>
      <c r="AO41">
        <f t="shared" ca="1" si="13"/>
        <v>0</v>
      </c>
      <c r="AP41">
        <f t="shared" ca="1" si="9"/>
        <v>0</v>
      </c>
    </row>
    <row r="42" spans="1:42" x14ac:dyDescent="0.2">
      <c r="A42">
        <f t="shared" ca="1" si="2"/>
        <v>0</v>
      </c>
      <c r="B42">
        <f t="shared" ca="1" si="14"/>
        <v>0</v>
      </c>
      <c r="C42">
        <f t="shared" ca="1" si="14"/>
        <v>0</v>
      </c>
      <c r="D42">
        <f t="shared" ca="1" si="14"/>
        <v>0</v>
      </c>
      <c r="E42" t="str">
        <f t="shared" ca="1" si="14"/>
        <v/>
      </c>
      <c r="F42">
        <f t="shared" ca="1" si="14"/>
        <v>0</v>
      </c>
      <c r="G42">
        <f t="shared" ca="1" si="14"/>
        <v>0</v>
      </c>
      <c r="H42">
        <f t="shared" ca="1" si="14"/>
        <v>0</v>
      </c>
      <c r="I42">
        <f t="shared" ca="1" si="14"/>
        <v>0</v>
      </c>
      <c r="J42">
        <f t="shared" ca="1" si="14"/>
        <v>0</v>
      </c>
      <c r="K42">
        <f t="shared" ca="1" si="14"/>
        <v>0</v>
      </c>
      <c r="L42">
        <f t="shared" ca="1" si="14"/>
        <v>0</v>
      </c>
      <c r="M42">
        <f t="shared" ca="1" si="14"/>
        <v>0</v>
      </c>
      <c r="N42">
        <f t="shared" ca="1" si="14"/>
        <v>0</v>
      </c>
      <c r="O42">
        <f t="shared" ca="1" si="14"/>
        <v>0</v>
      </c>
      <c r="P42">
        <f t="shared" ca="1" si="14"/>
        <v>0</v>
      </c>
      <c r="Q42">
        <f t="shared" ca="1" si="14"/>
        <v>0</v>
      </c>
      <c r="R42">
        <f t="shared" ca="1" si="14"/>
        <v>0</v>
      </c>
      <c r="S42">
        <f t="shared" ca="1" si="14"/>
        <v>0</v>
      </c>
      <c r="T42">
        <f t="shared" ca="1" si="14"/>
        <v>0</v>
      </c>
      <c r="U42">
        <f t="shared" ca="1" si="14"/>
        <v>0</v>
      </c>
      <c r="V42">
        <f t="shared" ca="1" si="14"/>
        <v>0</v>
      </c>
      <c r="W42">
        <f t="shared" ca="1" si="14"/>
        <v>0</v>
      </c>
      <c r="X42">
        <f t="shared" ca="1" si="14"/>
        <v>0</v>
      </c>
      <c r="Y42">
        <f t="shared" ca="1" si="14"/>
        <v>0</v>
      </c>
      <c r="Z42" t="str">
        <f t="shared" ca="1" si="14"/>
        <v/>
      </c>
      <c r="AA42">
        <f t="shared" ca="1" si="14"/>
        <v>0</v>
      </c>
      <c r="AB42">
        <f t="shared" ca="1" si="14"/>
        <v>0</v>
      </c>
      <c r="AC42" t="str">
        <f t="shared" ca="1" si="3"/>
        <v/>
      </c>
      <c r="AD42" t="str">
        <f t="shared" ca="1" si="4"/>
        <v>BPU</v>
      </c>
      <c r="AE42" t="str">
        <f t="shared" ca="1" si="5"/>
        <v>0</v>
      </c>
      <c r="AF42" t="str">
        <f t="shared" ca="1" si="6"/>
        <v>0</v>
      </c>
      <c r="AG42" t="str">
        <f t="shared" ca="1" si="7"/>
        <v>0</v>
      </c>
      <c r="AH42">
        <f t="shared" ca="1" si="13"/>
        <v>0</v>
      </c>
      <c r="AI42">
        <f t="shared" ca="1" si="13"/>
        <v>0</v>
      </c>
      <c r="AJ42">
        <f t="shared" ca="1" si="13"/>
        <v>0</v>
      </c>
      <c r="AK42">
        <f t="shared" ca="1" si="13"/>
        <v>0</v>
      </c>
      <c r="AL42">
        <f t="shared" ca="1" si="13"/>
        <v>0</v>
      </c>
      <c r="AM42">
        <f t="shared" ca="1" si="13"/>
        <v>0</v>
      </c>
      <c r="AN42">
        <f t="shared" ca="1" si="13"/>
        <v>0</v>
      </c>
      <c r="AO42">
        <f t="shared" ca="1" si="13"/>
        <v>0</v>
      </c>
      <c r="AP42">
        <f t="shared" ca="1" si="9"/>
        <v>0</v>
      </c>
    </row>
    <row r="43" spans="1:42" x14ac:dyDescent="0.2">
      <c r="A43">
        <f t="shared" ca="1" si="2"/>
        <v>0</v>
      </c>
      <c r="B43">
        <f t="shared" ca="1" si="14"/>
        <v>0</v>
      </c>
      <c r="C43">
        <f t="shared" ca="1" si="14"/>
        <v>0</v>
      </c>
      <c r="D43">
        <f t="shared" ca="1" si="14"/>
        <v>0</v>
      </c>
      <c r="E43" t="str">
        <f t="shared" ca="1" si="14"/>
        <v/>
      </c>
      <c r="F43">
        <f t="shared" ca="1" si="14"/>
        <v>0</v>
      </c>
      <c r="G43">
        <f t="shared" ca="1" si="14"/>
        <v>0</v>
      </c>
      <c r="H43">
        <f t="shared" ca="1" si="14"/>
        <v>0</v>
      </c>
      <c r="I43">
        <f t="shared" ca="1" si="14"/>
        <v>0</v>
      </c>
      <c r="J43">
        <f t="shared" ca="1" si="14"/>
        <v>0</v>
      </c>
      <c r="K43">
        <f t="shared" ca="1" si="14"/>
        <v>0</v>
      </c>
      <c r="L43">
        <f t="shared" ca="1" si="14"/>
        <v>0</v>
      </c>
      <c r="M43">
        <f t="shared" ca="1" si="14"/>
        <v>0</v>
      </c>
      <c r="N43">
        <f t="shared" ca="1" si="14"/>
        <v>0</v>
      </c>
      <c r="O43">
        <f t="shared" ca="1" si="14"/>
        <v>0</v>
      </c>
      <c r="P43">
        <f t="shared" ca="1" si="14"/>
        <v>0</v>
      </c>
      <c r="Q43">
        <f t="shared" ca="1" si="14"/>
        <v>0</v>
      </c>
      <c r="R43">
        <f t="shared" ca="1" si="14"/>
        <v>0</v>
      </c>
      <c r="S43">
        <f t="shared" ca="1" si="14"/>
        <v>0</v>
      </c>
      <c r="T43">
        <f t="shared" ca="1" si="14"/>
        <v>0</v>
      </c>
      <c r="U43">
        <f t="shared" ca="1" si="14"/>
        <v>0</v>
      </c>
      <c r="V43">
        <f t="shared" ca="1" si="14"/>
        <v>0</v>
      </c>
      <c r="W43">
        <f t="shared" ca="1" si="14"/>
        <v>0</v>
      </c>
      <c r="X43">
        <f t="shared" ca="1" si="14"/>
        <v>0</v>
      </c>
      <c r="Y43">
        <f t="shared" ca="1" si="14"/>
        <v>0</v>
      </c>
      <c r="Z43" t="str">
        <f t="shared" ca="1" si="14"/>
        <v/>
      </c>
      <c r="AA43">
        <f t="shared" ca="1" si="14"/>
        <v>0</v>
      </c>
      <c r="AB43">
        <f t="shared" ca="1" si="14"/>
        <v>0</v>
      </c>
      <c r="AC43" t="str">
        <f t="shared" ca="1" si="3"/>
        <v/>
      </c>
      <c r="AD43" t="str">
        <f t="shared" ca="1" si="4"/>
        <v>BPU</v>
      </c>
      <c r="AE43" t="str">
        <f t="shared" ca="1" si="5"/>
        <v>0</v>
      </c>
      <c r="AF43" t="str">
        <f t="shared" ca="1" si="6"/>
        <v>0</v>
      </c>
      <c r="AG43" t="str">
        <f t="shared" ca="1" si="7"/>
        <v>0</v>
      </c>
      <c r="AH43">
        <f t="shared" ca="1" si="13"/>
        <v>0</v>
      </c>
      <c r="AI43">
        <f t="shared" ca="1" si="13"/>
        <v>0</v>
      </c>
      <c r="AJ43">
        <f t="shared" ca="1" si="13"/>
        <v>0</v>
      </c>
      <c r="AK43">
        <f t="shared" ca="1" si="13"/>
        <v>0</v>
      </c>
      <c r="AL43">
        <f t="shared" ca="1" si="13"/>
        <v>0</v>
      </c>
      <c r="AM43">
        <f t="shared" ca="1" si="13"/>
        <v>0</v>
      </c>
      <c r="AN43">
        <f t="shared" ca="1" si="13"/>
        <v>0</v>
      </c>
      <c r="AO43">
        <f t="shared" ca="1" si="13"/>
        <v>0</v>
      </c>
      <c r="AP43">
        <f t="shared" ca="1" si="9"/>
        <v>0</v>
      </c>
    </row>
    <row r="44" spans="1:42" x14ac:dyDescent="0.2">
      <c r="A44">
        <f t="shared" ca="1" si="2"/>
        <v>0</v>
      </c>
      <c r="B44">
        <f t="shared" ca="1" si="14"/>
        <v>0</v>
      </c>
      <c r="C44">
        <f t="shared" ca="1" si="14"/>
        <v>0</v>
      </c>
      <c r="D44">
        <f t="shared" ca="1" si="14"/>
        <v>0</v>
      </c>
      <c r="E44" t="str">
        <f t="shared" ca="1" si="14"/>
        <v/>
      </c>
      <c r="F44">
        <f t="shared" ca="1" si="14"/>
        <v>0</v>
      </c>
      <c r="G44">
        <f t="shared" ca="1" si="14"/>
        <v>0</v>
      </c>
      <c r="H44">
        <f t="shared" ca="1" si="14"/>
        <v>0</v>
      </c>
      <c r="I44">
        <f t="shared" ca="1" si="14"/>
        <v>0</v>
      </c>
      <c r="J44">
        <f t="shared" ca="1" si="14"/>
        <v>0</v>
      </c>
      <c r="K44">
        <f t="shared" ca="1" si="14"/>
        <v>0</v>
      </c>
      <c r="L44">
        <f t="shared" ca="1" si="14"/>
        <v>0</v>
      </c>
      <c r="M44">
        <f t="shared" ca="1" si="14"/>
        <v>0</v>
      </c>
      <c r="N44">
        <f t="shared" ca="1" si="14"/>
        <v>0</v>
      </c>
      <c r="O44">
        <f t="shared" ca="1" si="14"/>
        <v>0</v>
      </c>
      <c r="P44">
        <f t="shared" ca="1" si="14"/>
        <v>0</v>
      </c>
      <c r="Q44">
        <f t="shared" ca="1" si="14"/>
        <v>0</v>
      </c>
      <c r="R44">
        <f t="shared" ca="1" si="14"/>
        <v>0</v>
      </c>
      <c r="S44">
        <f t="shared" ca="1" si="14"/>
        <v>0</v>
      </c>
      <c r="T44">
        <f t="shared" ca="1" si="14"/>
        <v>0</v>
      </c>
      <c r="U44">
        <f t="shared" ca="1" si="14"/>
        <v>0</v>
      </c>
      <c r="V44">
        <f t="shared" ca="1" si="14"/>
        <v>0</v>
      </c>
      <c r="W44">
        <f t="shared" ca="1" si="14"/>
        <v>0</v>
      </c>
      <c r="X44">
        <f t="shared" ca="1" si="14"/>
        <v>0</v>
      </c>
      <c r="Y44">
        <f t="shared" ca="1" si="14"/>
        <v>0</v>
      </c>
      <c r="Z44" t="str">
        <f t="shared" ca="1" si="14"/>
        <v/>
      </c>
      <c r="AA44">
        <f t="shared" ca="1" si="14"/>
        <v>0</v>
      </c>
      <c r="AB44">
        <f t="shared" ca="1" si="14"/>
        <v>0</v>
      </c>
      <c r="AC44" t="str">
        <f t="shared" ca="1" si="3"/>
        <v/>
      </c>
      <c r="AD44" t="str">
        <f t="shared" ca="1" si="4"/>
        <v>BPU</v>
      </c>
      <c r="AE44" t="str">
        <f t="shared" ca="1" si="5"/>
        <v>0</v>
      </c>
      <c r="AF44" t="str">
        <f t="shared" ca="1" si="6"/>
        <v>0</v>
      </c>
      <c r="AG44" t="str">
        <f t="shared" ca="1" si="7"/>
        <v>0</v>
      </c>
      <c r="AH44">
        <f t="shared" ca="1" si="13"/>
        <v>0</v>
      </c>
      <c r="AI44">
        <f t="shared" ca="1" si="13"/>
        <v>0</v>
      </c>
      <c r="AJ44">
        <f t="shared" ca="1" si="13"/>
        <v>0</v>
      </c>
      <c r="AK44">
        <f t="shared" ca="1" si="13"/>
        <v>0</v>
      </c>
      <c r="AL44">
        <f t="shared" ca="1" si="13"/>
        <v>0</v>
      </c>
      <c r="AM44">
        <f t="shared" ca="1" si="13"/>
        <v>0</v>
      </c>
      <c r="AN44">
        <f t="shared" ca="1" si="13"/>
        <v>0</v>
      </c>
      <c r="AO44">
        <f t="shared" ca="1" si="13"/>
        <v>0</v>
      </c>
      <c r="AP44">
        <f t="shared" ca="1" si="9"/>
        <v>0</v>
      </c>
    </row>
    <row r="45" spans="1:42" x14ac:dyDescent="0.2">
      <c r="A45">
        <f t="shared" ca="1" si="2"/>
        <v>0</v>
      </c>
      <c r="B45">
        <f t="shared" ca="1" si="14"/>
        <v>0</v>
      </c>
      <c r="C45">
        <f t="shared" ca="1" si="14"/>
        <v>0</v>
      </c>
      <c r="D45">
        <f t="shared" ca="1" si="14"/>
        <v>0</v>
      </c>
      <c r="E45" t="str">
        <f t="shared" ca="1" si="14"/>
        <v/>
      </c>
      <c r="F45">
        <f t="shared" ca="1" si="14"/>
        <v>0</v>
      </c>
      <c r="G45">
        <f t="shared" ca="1" si="14"/>
        <v>0</v>
      </c>
      <c r="H45">
        <f t="shared" ca="1" si="14"/>
        <v>0</v>
      </c>
      <c r="I45">
        <f t="shared" ca="1" si="14"/>
        <v>0</v>
      </c>
      <c r="J45">
        <f t="shared" ca="1" si="14"/>
        <v>0</v>
      </c>
      <c r="K45">
        <f t="shared" ca="1" si="14"/>
        <v>0</v>
      </c>
      <c r="L45">
        <f t="shared" ca="1" si="14"/>
        <v>0</v>
      </c>
      <c r="M45">
        <f t="shared" ca="1" si="14"/>
        <v>0</v>
      </c>
      <c r="N45">
        <f t="shared" ca="1" si="14"/>
        <v>0</v>
      </c>
      <c r="O45">
        <f t="shared" ca="1" si="14"/>
        <v>0</v>
      </c>
      <c r="P45">
        <f t="shared" ca="1" si="14"/>
        <v>0</v>
      </c>
      <c r="Q45">
        <f t="shared" ca="1" si="14"/>
        <v>0</v>
      </c>
      <c r="R45">
        <f t="shared" ca="1" si="14"/>
        <v>0</v>
      </c>
      <c r="S45">
        <f t="shared" ca="1" si="14"/>
        <v>0</v>
      </c>
      <c r="T45">
        <f t="shared" ca="1" si="14"/>
        <v>0</v>
      </c>
      <c r="U45">
        <f t="shared" ca="1" si="14"/>
        <v>0</v>
      </c>
      <c r="V45">
        <f t="shared" ca="1" si="14"/>
        <v>0</v>
      </c>
      <c r="W45">
        <f t="shared" ca="1" si="14"/>
        <v>0</v>
      </c>
      <c r="X45">
        <f t="shared" ca="1" si="14"/>
        <v>0</v>
      </c>
      <c r="Y45">
        <f t="shared" ca="1" si="14"/>
        <v>0</v>
      </c>
      <c r="Z45" t="str">
        <f t="shared" ca="1" si="14"/>
        <v/>
      </c>
      <c r="AA45">
        <f t="shared" ca="1" si="14"/>
        <v>0</v>
      </c>
      <c r="AB45">
        <f t="shared" ca="1" si="14"/>
        <v>0</v>
      </c>
      <c r="AC45" t="str">
        <f t="shared" ca="1" si="3"/>
        <v/>
      </c>
      <c r="AD45" t="str">
        <f t="shared" ca="1" si="4"/>
        <v>BPU</v>
      </c>
      <c r="AE45" t="str">
        <f t="shared" ca="1" si="5"/>
        <v>0</v>
      </c>
      <c r="AF45" t="str">
        <f t="shared" ca="1" si="6"/>
        <v>0</v>
      </c>
      <c r="AG45" t="str">
        <f t="shared" ca="1" si="7"/>
        <v>0</v>
      </c>
      <c r="AH45">
        <f t="shared" ca="1" si="13"/>
        <v>0</v>
      </c>
      <c r="AI45">
        <f t="shared" ca="1" si="13"/>
        <v>0</v>
      </c>
      <c r="AJ45">
        <f t="shared" ca="1" si="13"/>
        <v>0</v>
      </c>
      <c r="AK45">
        <f t="shared" ca="1" si="13"/>
        <v>0</v>
      </c>
      <c r="AL45">
        <f t="shared" ca="1" si="13"/>
        <v>0</v>
      </c>
      <c r="AM45">
        <f t="shared" ca="1" si="13"/>
        <v>0</v>
      </c>
      <c r="AN45">
        <f t="shared" ca="1" si="13"/>
        <v>0</v>
      </c>
      <c r="AO45">
        <f t="shared" ca="1" si="13"/>
        <v>0</v>
      </c>
      <c r="AP45">
        <f t="shared" ca="1" si="9"/>
        <v>0</v>
      </c>
    </row>
    <row r="46" spans="1:42" x14ac:dyDescent="0.2">
      <c r="A46">
        <f t="shared" ca="1" si="2"/>
        <v>0</v>
      </c>
      <c r="B46">
        <f t="shared" ca="1" si="14"/>
        <v>0</v>
      </c>
      <c r="C46">
        <f t="shared" ca="1" si="14"/>
        <v>0</v>
      </c>
      <c r="D46">
        <f t="shared" ca="1" si="14"/>
        <v>0</v>
      </c>
      <c r="E46" t="str">
        <f t="shared" ca="1" si="14"/>
        <v/>
      </c>
      <c r="F46">
        <f t="shared" ca="1" si="14"/>
        <v>0</v>
      </c>
      <c r="G46">
        <f t="shared" ca="1" si="14"/>
        <v>0</v>
      </c>
      <c r="H46">
        <f t="shared" ca="1" si="14"/>
        <v>0</v>
      </c>
      <c r="I46">
        <f t="shared" ca="1" si="14"/>
        <v>0</v>
      </c>
      <c r="J46">
        <f t="shared" ca="1" si="14"/>
        <v>0</v>
      </c>
      <c r="K46">
        <f t="shared" ca="1" si="14"/>
        <v>0</v>
      </c>
      <c r="L46">
        <f t="shared" ca="1" si="14"/>
        <v>0</v>
      </c>
      <c r="M46">
        <f t="shared" ca="1" si="14"/>
        <v>0</v>
      </c>
      <c r="N46">
        <f t="shared" ca="1" si="14"/>
        <v>0</v>
      </c>
      <c r="O46">
        <f t="shared" ca="1" si="14"/>
        <v>0</v>
      </c>
      <c r="P46">
        <f t="shared" ca="1" si="14"/>
        <v>0</v>
      </c>
      <c r="Q46">
        <f t="shared" ca="1" si="14"/>
        <v>0</v>
      </c>
      <c r="R46">
        <f t="shared" ca="1" si="14"/>
        <v>0</v>
      </c>
      <c r="S46">
        <f t="shared" ca="1" si="14"/>
        <v>0</v>
      </c>
      <c r="T46">
        <f t="shared" ca="1" si="14"/>
        <v>0</v>
      </c>
      <c r="U46">
        <f t="shared" ca="1" si="14"/>
        <v>0</v>
      </c>
      <c r="V46">
        <f t="shared" ca="1" si="14"/>
        <v>0</v>
      </c>
      <c r="W46">
        <f t="shared" ca="1" si="14"/>
        <v>0</v>
      </c>
      <c r="X46">
        <f t="shared" ca="1" si="14"/>
        <v>0</v>
      </c>
      <c r="Y46">
        <f t="shared" ca="1" si="14"/>
        <v>0</v>
      </c>
      <c r="Z46" t="str">
        <f t="shared" ca="1" si="14"/>
        <v/>
      </c>
      <c r="AA46">
        <f t="shared" ca="1" si="14"/>
        <v>0</v>
      </c>
      <c r="AB46">
        <f t="shared" ca="1" si="14"/>
        <v>0</v>
      </c>
      <c r="AC46" t="str">
        <f t="shared" ca="1" si="3"/>
        <v/>
      </c>
      <c r="AD46" t="str">
        <f t="shared" ca="1" si="4"/>
        <v>BPU</v>
      </c>
      <c r="AE46" t="str">
        <f t="shared" ca="1" si="5"/>
        <v>0</v>
      </c>
      <c r="AF46" t="str">
        <f t="shared" ca="1" si="6"/>
        <v>0</v>
      </c>
      <c r="AG46" t="str">
        <f t="shared" ca="1" si="7"/>
        <v>0</v>
      </c>
      <c r="AH46">
        <f t="shared" ca="1" si="13"/>
        <v>0</v>
      </c>
      <c r="AI46">
        <f t="shared" ca="1" si="13"/>
        <v>0</v>
      </c>
      <c r="AJ46">
        <f t="shared" ca="1" si="13"/>
        <v>0</v>
      </c>
      <c r="AK46">
        <f t="shared" ca="1" si="13"/>
        <v>0</v>
      </c>
      <c r="AL46">
        <f t="shared" ca="1" si="13"/>
        <v>0</v>
      </c>
      <c r="AM46">
        <f t="shared" ca="1" si="13"/>
        <v>0</v>
      </c>
      <c r="AN46">
        <f t="shared" ca="1" si="13"/>
        <v>0</v>
      </c>
      <c r="AO46">
        <f t="shared" ca="1" si="13"/>
        <v>0</v>
      </c>
      <c r="AP46">
        <f t="shared" ca="1" si="9"/>
        <v>0</v>
      </c>
    </row>
    <row r="47" spans="1:42" x14ac:dyDescent="0.2">
      <c r="A47">
        <f t="shared" ca="1" si="2"/>
        <v>0</v>
      </c>
      <c r="B47">
        <f t="shared" ca="1" si="14"/>
        <v>0</v>
      </c>
      <c r="C47">
        <f t="shared" ca="1" si="14"/>
        <v>0</v>
      </c>
      <c r="D47">
        <f t="shared" ca="1" si="14"/>
        <v>0</v>
      </c>
      <c r="E47" t="str">
        <f t="shared" ca="1" si="14"/>
        <v/>
      </c>
      <c r="F47">
        <f t="shared" ca="1" si="14"/>
        <v>0</v>
      </c>
      <c r="G47">
        <f t="shared" ca="1" si="14"/>
        <v>0</v>
      </c>
      <c r="H47">
        <f t="shared" ca="1" si="14"/>
        <v>0</v>
      </c>
      <c r="I47">
        <f t="shared" ca="1" si="14"/>
        <v>0</v>
      </c>
      <c r="J47">
        <f t="shared" ca="1" si="14"/>
        <v>0</v>
      </c>
      <c r="K47">
        <f t="shared" ca="1" si="14"/>
        <v>0</v>
      </c>
      <c r="L47">
        <f t="shared" ca="1" si="14"/>
        <v>0</v>
      </c>
      <c r="M47">
        <f t="shared" ca="1" si="14"/>
        <v>0</v>
      </c>
      <c r="N47">
        <f t="shared" ca="1" si="14"/>
        <v>0</v>
      </c>
      <c r="O47">
        <f t="shared" ca="1" si="14"/>
        <v>0</v>
      </c>
      <c r="P47">
        <f t="shared" ca="1" si="14"/>
        <v>0</v>
      </c>
      <c r="Q47">
        <f t="shared" ca="1" si="14"/>
        <v>0</v>
      </c>
      <c r="R47">
        <f t="shared" ca="1" si="14"/>
        <v>0</v>
      </c>
      <c r="S47">
        <f t="shared" ca="1" si="14"/>
        <v>0</v>
      </c>
      <c r="T47">
        <f t="shared" ca="1" si="14"/>
        <v>0</v>
      </c>
      <c r="U47">
        <f t="shared" ca="1" si="14"/>
        <v>0</v>
      </c>
      <c r="V47">
        <f t="shared" ca="1" si="14"/>
        <v>0</v>
      </c>
      <c r="W47">
        <f t="shared" ca="1" si="14"/>
        <v>0</v>
      </c>
      <c r="X47">
        <f t="shared" ca="1" si="14"/>
        <v>0</v>
      </c>
      <c r="Y47">
        <f t="shared" ca="1" si="14"/>
        <v>0</v>
      </c>
      <c r="Z47" t="str">
        <f t="shared" ca="1" si="14"/>
        <v/>
      </c>
      <c r="AA47">
        <f t="shared" ca="1" si="14"/>
        <v>0</v>
      </c>
      <c r="AB47">
        <f t="shared" ca="1" si="14"/>
        <v>0</v>
      </c>
      <c r="AC47" t="str">
        <f t="shared" ca="1" si="3"/>
        <v/>
      </c>
      <c r="AD47" t="str">
        <f t="shared" ca="1" si="4"/>
        <v>BPU</v>
      </c>
      <c r="AE47" t="str">
        <f t="shared" ca="1" si="5"/>
        <v>0</v>
      </c>
      <c r="AF47" t="str">
        <f t="shared" ca="1" si="6"/>
        <v>0</v>
      </c>
      <c r="AG47" t="str">
        <f t="shared" ca="1" si="7"/>
        <v>0</v>
      </c>
      <c r="AH47">
        <f t="shared" ca="1" si="13"/>
        <v>0</v>
      </c>
      <c r="AI47">
        <f t="shared" ca="1" si="13"/>
        <v>0</v>
      </c>
      <c r="AJ47">
        <f t="shared" ca="1" si="13"/>
        <v>0</v>
      </c>
      <c r="AK47">
        <f t="shared" ca="1" si="13"/>
        <v>0</v>
      </c>
      <c r="AL47">
        <f t="shared" ca="1" si="13"/>
        <v>0</v>
      </c>
      <c r="AM47">
        <f t="shared" ca="1" si="13"/>
        <v>0</v>
      </c>
      <c r="AN47">
        <f t="shared" ca="1" si="13"/>
        <v>0</v>
      </c>
      <c r="AO47">
        <f t="shared" ca="1" si="13"/>
        <v>0</v>
      </c>
      <c r="AP47">
        <f t="shared" ca="1" si="9"/>
        <v>0</v>
      </c>
    </row>
    <row r="48" spans="1:42" x14ac:dyDescent="0.2">
      <c r="A48">
        <f t="shared" ca="1" si="2"/>
        <v>0</v>
      </c>
      <c r="B48">
        <f t="shared" ca="1" si="14"/>
        <v>0</v>
      </c>
      <c r="C48">
        <f t="shared" ca="1" si="14"/>
        <v>0</v>
      </c>
      <c r="D48">
        <f t="shared" ca="1" si="14"/>
        <v>0</v>
      </c>
      <c r="E48">
        <f t="shared" ca="1" si="14"/>
        <v>0</v>
      </c>
      <c r="F48">
        <f t="shared" ca="1" si="14"/>
        <v>0</v>
      </c>
      <c r="G48">
        <f t="shared" ca="1" si="14"/>
        <v>0</v>
      </c>
      <c r="H48">
        <f t="shared" ca="1" si="14"/>
        <v>0</v>
      </c>
      <c r="I48">
        <f t="shared" ca="1" si="14"/>
        <v>0</v>
      </c>
      <c r="J48">
        <f t="shared" ca="1" si="14"/>
        <v>0</v>
      </c>
      <c r="K48">
        <f t="shared" ca="1" si="14"/>
        <v>0</v>
      </c>
      <c r="L48">
        <f t="shared" ca="1" si="14"/>
        <v>0</v>
      </c>
      <c r="M48">
        <f t="shared" ca="1" si="14"/>
        <v>0</v>
      </c>
      <c r="N48">
        <f t="shared" ca="1" si="14"/>
        <v>0</v>
      </c>
      <c r="O48">
        <f t="shared" ca="1" si="14"/>
        <v>0</v>
      </c>
      <c r="P48">
        <f t="shared" ca="1" si="14"/>
        <v>0</v>
      </c>
      <c r="Q48">
        <f t="shared" ca="1" si="14"/>
        <v>0</v>
      </c>
      <c r="R48">
        <f t="shared" ca="1" si="14"/>
        <v>0</v>
      </c>
      <c r="S48">
        <f t="shared" ca="1" si="14"/>
        <v>0</v>
      </c>
      <c r="T48">
        <f t="shared" ca="1" si="14"/>
        <v>0</v>
      </c>
      <c r="U48">
        <f t="shared" ca="1" si="14"/>
        <v>0</v>
      </c>
      <c r="V48">
        <f t="shared" ca="1" si="14"/>
        <v>0</v>
      </c>
      <c r="W48">
        <f t="shared" ca="1" si="14"/>
        <v>0</v>
      </c>
      <c r="X48">
        <f t="shared" ca="1" si="14"/>
        <v>0</v>
      </c>
      <c r="Y48">
        <f t="shared" ca="1" si="14"/>
        <v>0</v>
      </c>
      <c r="Z48">
        <f t="shared" ca="1" si="14"/>
        <v>0</v>
      </c>
      <c r="AA48">
        <f t="shared" ca="1" si="14"/>
        <v>0</v>
      </c>
      <c r="AB48">
        <f t="shared" ca="1" si="14"/>
        <v>0</v>
      </c>
      <c r="AC48" t="str">
        <f t="shared" ca="1" si="3"/>
        <v/>
      </c>
      <c r="AD48" t="str">
        <f t="shared" ca="1" si="4"/>
        <v>BPU</v>
      </c>
      <c r="AE48" t="str">
        <f t="shared" ca="1" si="5"/>
        <v>0</v>
      </c>
      <c r="AF48" t="str">
        <f t="shared" ca="1" si="6"/>
        <v>0</v>
      </c>
      <c r="AG48" t="str">
        <f t="shared" ca="1" si="7"/>
        <v>0</v>
      </c>
      <c r="AH48">
        <f t="shared" ca="1" si="13"/>
        <v>0</v>
      </c>
      <c r="AI48">
        <f t="shared" ca="1" si="13"/>
        <v>0</v>
      </c>
      <c r="AJ48">
        <f t="shared" ca="1" si="13"/>
        <v>0</v>
      </c>
      <c r="AK48">
        <f t="shared" ca="1" si="13"/>
        <v>0</v>
      </c>
      <c r="AL48">
        <f t="shared" ca="1" si="13"/>
        <v>0</v>
      </c>
      <c r="AM48">
        <f t="shared" ca="1" si="13"/>
        <v>0</v>
      </c>
      <c r="AN48">
        <f t="shared" ca="1" si="13"/>
        <v>0</v>
      </c>
      <c r="AO48">
        <f t="shared" ca="1" si="13"/>
        <v>0</v>
      </c>
      <c r="AP48">
        <f t="shared" ca="1" si="9"/>
        <v>0</v>
      </c>
    </row>
    <row r="49" spans="1:42" x14ac:dyDescent="0.2">
      <c r="A49">
        <f t="shared" ca="1" si="2"/>
        <v>0</v>
      </c>
      <c r="B49">
        <f t="shared" ca="1" si="14"/>
        <v>0</v>
      </c>
      <c r="C49">
        <f t="shared" ca="1" si="14"/>
        <v>0</v>
      </c>
      <c r="D49">
        <f t="shared" ca="1" si="14"/>
        <v>0</v>
      </c>
      <c r="E49">
        <f t="shared" ca="1" si="14"/>
        <v>0</v>
      </c>
      <c r="F49">
        <f t="shared" ca="1" si="14"/>
        <v>0</v>
      </c>
      <c r="G49">
        <f t="shared" ca="1" si="14"/>
        <v>0</v>
      </c>
      <c r="H49">
        <f t="shared" ca="1" si="14"/>
        <v>0</v>
      </c>
      <c r="I49">
        <f t="shared" ca="1" si="14"/>
        <v>0</v>
      </c>
      <c r="J49">
        <f t="shared" ca="1" si="14"/>
        <v>0</v>
      </c>
      <c r="K49">
        <f t="shared" ca="1" si="14"/>
        <v>0</v>
      </c>
      <c r="L49">
        <f t="shared" ca="1" si="14"/>
        <v>0</v>
      </c>
      <c r="M49">
        <f t="shared" ca="1" si="14"/>
        <v>0</v>
      </c>
      <c r="N49">
        <f t="shared" ca="1" si="14"/>
        <v>0</v>
      </c>
      <c r="O49">
        <f t="shared" ca="1" si="14"/>
        <v>0</v>
      </c>
      <c r="P49">
        <f t="shared" ca="1" si="14"/>
        <v>0</v>
      </c>
      <c r="Q49">
        <f t="shared" ca="1" si="14"/>
        <v>0</v>
      </c>
      <c r="R49">
        <f t="shared" ca="1" si="14"/>
        <v>0</v>
      </c>
      <c r="S49">
        <f t="shared" ca="1" si="14"/>
        <v>0</v>
      </c>
      <c r="T49">
        <f t="shared" ca="1" si="14"/>
        <v>0</v>
      </c>
      <c r="U49">
        <f t="shared" ca="1" si="14"/>
        <v>0</v>
      </c>
      <c r="V49">
        <f t="shared" ca="1" si="14"/>
        <v>0</v>
      </c>
      <c r="W49">
        <f t="shared" ca="1" si="14"/>
        <v>0</v>
      </c>
      <c r="X49">
        <f t="shared" ca="1" si="14"/>
        <v>0</v>
      </c>
      <c r="Y49">
        <f t="shared" ca="1" si="14"/>
        <v>0</v>
      </c>
      <c r="Z49">
        <f t="shared" ca="1" si="14"/>
        <v>0</v>
      </c>
      <c r="AA49">
        <f t="shared" ca="1" si="14"/>
        <v>0</v>
      </c>
      <c r="AB49">
        <f t="shared" ca="1" si="14"/>
        <v>0</v>
      </c>
      <c r="AC49" t="str">
        <f t="shared" ca="1" si="3"/>
        <v/>
      </c>
      <c r="AD49" t="str">
        <f t="shared" ca="1" si="4"/>
        <v>BPU</v>
      </c>
      <c r="AE49" t="str">
        <f t="shared" ca="1" si="5"/>
        <v>0</v>
      </c>
      <c r="AF49" t="str">
        <f t="shared" ca="1" si="6"/>
        <v>0</v>
      </c>
      <c r="AG49" t="str">
        <f t="shared" ca="1" si="7"/>
        <v>0</v>
      </c>
      <c r="AH49">
        <f t="shared" ca="1" si="13"/>
        <v>0</v>
      </c>
      <c r="AI49">
        <f t="shared" ca="1" si="13"/>
        <v>0</v>
      </c>
      <c r="AJ49">
        <f t="shared" ca="1" si="13"/>
        <v>0</v>
      </c>
      <c r="AK49">
        <f t="shared" ca="1" si="13"/>
        <v>0</v>
      </c>
      <c r="AL49">
        <f t="shared" ca="1" si="13"/>
        <v>0</v>
      </c>
      <c r="AM49">
        <f t="shared" ca="1" si="13"/>
        <v>0</v>
      </c>
      <c r="AN49">
        <f t="shared" ca="1" si="13"/>
        <v>0</v>
      </c>
      <c r="AO49">
        <f t="shared" ca="1" si="13"/>
        <v>0</v>
      </c>
      <c r="AP49">
        <f t="shared" ca="1" si="9"/>
        <v>0</v>
      </c>
    </row>
    <row r="50" spans="1:42" x14ac:dyDescent="0.2">
      <c r="A50">
        <f t="shared" ca="1" si="2"/>
        <v>0</v>
      </c>
      <c r="B50">
        <f t="shared" ca="1" si="14"/>
        <v>0</v>
      </c>
      <c r="C50">
        <f t="shared" ca="1" si="14"/>
        <v>0</v>
      </c>
      <c r="D50">
        <f t="shared" ca="1" si="14"/>
        <v>0</v>
      </c>
      <c r="E50">
        <f t="shared" ca="1" si="14"/>
        <v>0</v>
      </c>
      <c r="F50">
        <f t="shared" ca="1" si="14"/>
        <v>0</v>
      </c>
      <c r="G50">
        <f t="shared" ca="1" si="14"/>
        <v>0</v>
      </c>
      <c r="H50">
        <f t="shared" ca="1" si="14"/>
        <v>0</v>
      </c>
      <c r="I50">
        <f t="shared" ca="1" si="14"/>
        <v>0</v>
      </c>
      <c r="J50">
        <f t="shared" ca="1" si="14"/>
        <v>0</v>
      </c>
      <c r="K50">
        <f t="shared" ca="1" si="14"/>
        <v>0</v>
      </c>
      <c r="L50">
        <f t="shared" ca="1" si="14"/>
        <v>0</v>
      </c>
      <c r="M50">
        <f t="shared" ca="1" si="14"/>
        <v>0</v>
      </c>
      <c r="N50">
        <f t="shared" ca="1" si="14"/>
        <v>0</v>
      </c>
      <c r="O50">
        <f t="shared" ca="1" si="14"/>
        <v>0</v>
      </c>
      <c r="P50">
        <f t="shared" ca="1" si="14"/>
        <v>0</v>
      </c>
      <c r="Q50">
        <f t="shared" ca="1" si="14"/>
        <v>0</v>
      </c>
      <c r="R50">
        <f t="shared" ca="1" si="14"/>
        <v>0</v>
      </c>
      <c r="S50">
        <f t="shared" ca="1" si="14"/>
        <v>0</v>
      </c>
      <c r="T50">
        <f t="shared" ca="1" si="14"/>
        <v>0</v>
      </c>
      <c r="U50">
        <f t="shared" ca="1" si="14"/>
        <v>0</v>
      </c>
      <c r="V50">
        <f t="shared" ca="1" si="14"/>
        <v>0</v>
      </c>
      <c r="W50">
        <f t="shared" ref="B50:AB60" ca="1" si="15">INDIRECT("'3-Lift'!"&amp;CELL("address",W50))</f>
        <v>0</v>
      </c>
      <c r="X50">
        <f t="shared" ca="1" si="15"/>
        <v>0</v>
      </c>
      <c r="Y50">
        <f t="shared" ca="1" si="15"/>
        <v>0</v>
      </c>
      <c r="Z50">
        <f t="shared" ca="1" si="15"/>
        <v>0</v>
      </c>
      <c r="AA50">
        <f t="shared" ca="1" si="15"/>
        <v>0</v>
      </c>
      <c r="AB50">
        <f t="shared" ca="1" si="15"/>
        <v>0</v>
      </c>
      <c r="AC50" t="str">
        <f t="shared" ca="1" si="3"/>
        <v/>
      </c>
      <c r="AD50" t="str">
        <f t="shared" ca="1" si="4"/>
        <v>BPU</v>
      </c>
      <c r="AE50" t="str">
        <f t="shared" ca="1" si="5"/>
        <v>0</v>
      </c>
      <c r="AF50" t="str">
        <f t="shared" ca="1" si="6"/>
        <v>0</v>
      </c>
      <c r="AG50" t="str">
        <f t="shared" ca="1" si="7"/>
        <v>0</v>
      </c>
      <c r="AH50">
        <f t="shared" ca="1" si="13"/>
        <v>0</v>
      </c>
      <c r="AI50">
        <f t="shared" ca="1" si="13"/>
        <v>0</v>
      </c>
      <c r="AJ50">
        <f t="shared" ca="1" si="13"/>
        <v>0</v>
      </c>
      <c r="AK50">
        <f t="shared" ca="1" si="13"/>
        <v>0</v>
      </c>
      <c r="AL50">
        <f t="shared" ca="1" si="13"/>
        <v>0</v>
      </c>
      <c r="AM50">
        <f t="shared" ca="1" si="13"/>
        <v>0</v>
      </c>
      <c r="AN50">
        <f t="shared" ca="1" si="13"/>
        <v>0</v>
      </c>
      <c r="AO50">
        <f t="shared" ca="1" si="13"/>
        <v>0</v>
      </c>
      <c r="AP50">
        <f t="shared" ca="1" si="9"/>
        <v>0</v>
      </c>
    </row>
    <row r="51" spans="1:42" x14ac:dyDescent="0.2">
      <c r="A51">
        <f t="shared" ca="1" si="2"/>
        <v>0</v>
      </c>
      <c r="B51">
        <f t="shared" ca="1" si="15"/>
        <v>0</v>
      </c>
      <c r="C51">
        <f t="shared" ca="1" si="15"/>
        <v>0</v>
      </c>
      <c r="D51">
        <f t="shared" ca="1" si="15"/>
        <v>0</v>
      </c>
      <c r="E51">
        <f t="shared" ca="1" si="15"/>
        <v>0</v>
      </c>
      <c r="F51">
        <f t="shared" ca="1" si="15"/>
        <v>0</v>
      </c>
      <c r="G51">
        <f t="shared" ca="1" si="15"/>
        <v>0</v>
      </c>
      <c r="H51">
        <f t="shared" ca="1" si="15"/>
        <v>0</v>
      </c>
      <c r="I51">
        <f t="shared" ca="1" si="15"/>
        <v>0</v>
      </c>
      <c r="J51">
        <f t="shared" ca="1" si="15"/>
        <v>0</v>
      </c>
      <c r="K51">
        <f t="shared" ca="1" si="15"/>
        <v>0</v>
      </c>
      <c r="L51">
        <f t="shared" ca="1" si="15"/>
        <v>0</v>
      </c>
      <c r="M51">
        <f t="shared" ca="1" si="15"/>
        <v>0</v>
      </c>
      <c r="N51">
        <f t="shared" ca="1" si="15"/>
        <v>0</v>
      </c>
      <c r="O51">
        <f t="shared" ca="1" si="15"/>
        <v>0</v>
      </c>
      <c r="P51">
        <f t="shared" ca="1" si="15"/>
        <v>0</v>
      </c>
      <c r="Q51">
        <f t="shared" ca="1" si="15"/>
        <v>0</v>
      </c>
      <c r="R51">
        <f t="shared" ca="1" si="15"/>
        <v>0</v>
      </c>
      <c r="S51">
        <f t="shared" ca="1" si="15"/>
        <v>0</v>
      </c>
      <c r="T51">
        <f t="shared" ca="1" si="15"/>
        <v>0</v>
      </c>
      <c r="U51">
        <f t="shared" ca="1" si="15"/>
        <v>0</v>
      </c>
      <c r="V51">
        <f t="shared" ca="1" si="15"/>
        <v>0</v>
      </c>
      <c r="W51">
        <f t="shared" ca="1" si="15"/>
        <v>0</v>
      </c>
      <c r="X51">
        <f t="shared" ca="1" si="15"/>
        <v>0</v>
      </c>
      <c r="Y51">
        <f t="shared" ca="1" si="15"/>
        <v>0</v>
      </c>
      <c r="Z51">
        <f t="shared" ca="1" si="15"/>
        <v>0</v>
      </c>
      <c r="AA51">
        <f t="shared" ca="1" si="15"/>
        <v>0</v>
      </c>
      <c r="AB51">
        <f t="shared" ca="1" si="15"/>
        <v>0</v>
      </c>
      <c r="AC51" t="str">
        <f t="shared" ca="1" si="3"/>
        <v/>
      </c>
      <c r="AD51" t="str">
        <f t="shared" ca="1" si="4"/>
        <v>BPU</v>
      </c>
      <c r="AE51" t="str">
        <f t="shared" ca="1" si="5"/>
        <v>0</v>
      </c>
      <c r="AF51" t="str">
        <f t="shared" ca="1" si="6"/>
        <v>0</v>
      </c>
      <c r="AG51" t="str">
        <f t="shared" ca="1" si="7"/>
        <v>0</v>
      </c>
      <c r="AH51">
        <f t="shared" ca="1" si="13"/>
        <v>0</v>
      </c>
      <c r="AI51">
        <f t="shared" ca="1" si="13"/>
        <v>0</v>
      </c>
      <c r="AJ51">
        <f t="shared" ca="1" si="13"/>
        <v>0</v>
      </c>
      <c r="AK51">
        <f t="shared" ca="1" si="13"/>
        <v>0</v>
      </c>
      <c r="AL51">
        <f t="shared" ca="1" si="13"/>
        <v>0</v>
      </c>
      <c r="AM51">
        <f t="shared" ca="1" si="13"/>
        <v>0</v>
      </c>
      <c r="AN51">
        <f t="shared" ca="1" si="13"/>
        <v>0</v>
      </c>
      <c r="AO51">
        <f t="shared" ca="1" si="13"/>
        <v>0</v>
      </c>
      <c r="AP51">
        <f t="shared" ca="1" si="9"/>
        <v>0</v>
      </c>
    </row>
    <row r="52" spans="1:42" x14ac:dyDescent="0.2">
      <c r="A52">
        <f t="shared" ca="1" si="2"/>
        <v>0</v>
      </c>
      <c r="B52">
        <f t="shared" ca="1" si="15"/>
        <v>0</v>
      </c>
      <c r="C52">
        <f t="shared" ca="1" si="15"/>
        <v>0</v>
      </c>
      <c r="D52">
        <f t="shared" ca="1" si="15"/>
        <v>0</v>
      </c>
      <c r="E52">
        <f t="shared" ca="1" si="15"/>
        <v>0</v>
      </c>
      <c r="F52">
        <f t="shared" ca="1" si="15"/>
        <v>0</v>
      </c>
      <c r="G52">
        <f t="shared" ca="1" si="15"/>
        <v>0</v>
      </c>
      <c r="H52">
        <f t="shared" ca="1" si="15"/>
        <v>0</v>
      </c>
      <c r="I52">
        <f t="shared" ca="1" si="15"/>
        <v>0</v>
      </c>
      <c r="J52">
        <f t="shared" ca="1" si="15"/>
        <v>0</v>
      </c>
      <c r="K52">
        <f t="shared" ca="1" si="15"/>
        <v>0</v>
      </c>
      <c r="L52">
        <f t="shared" ca="1" si="15"/>
        <v>0</v>
      </c>
      <c r="M52">
        <f t="shared" ca="1" si="15"/>
        <v>0</v>
      </c>
      <c r="N52">
        <f t="shared" ca="1" si="15"/>
        <v>0</v>
      </c>
      <c r="O52">
        <f t="shared" ca="1" si="15"/>
        <v>0</v>
      </c>
      <c r="P52">
        <f t="shared" ca="1" si="15"/>
        <v>0</v>
      </c>
      <c r="Q52">
        <f t="shared" ca="1" si="15"/>
        <v>0</v>
      </c>
      <c r="R52">
        <f t="shared" ca="1" si="15"/>
        <v>0</v>
      </c>
      <c r="S52">
        <f t="shared" ca="1" si="15"/>
        <v>0</v>
      </c>
      <c r="T52">
        <f t="shared" ca="1" si="15"/>
        <v>0</v>
      </c>
      <c r="U52">
        <f t="shared" ca="1" si="15"/>
        <v>0</v>
      </c>
      <c r="V52">
        <f t="shared" ca="1" si="15"/>
        <v>0</v>
      </c>
      <c r="W52">
        <f t="shared" ca="1" si="15"/>
        <v>0</v>
      </c>
      <c r="X52">
        <f t="shared" ca="1" si="15"/>
        <v>0</v>
      </c>
      <c r="Y52">
        <f t="shared" ca="1" si="15"/>
        <v>0</v>
      </c>
      <c r="Z52">
        <f t="shared" ca="1" si="15"/>
        <v>0</v>
      </c>
      <c r="AA52">
        <f t="shared" ca="1" si="15"/>
        <v>0</v>
      </c>
      <c r="AB52">
        <f t="shared" ca="1" si="15"/>
        <v>0</v>
      </c>
      <c r="AC52" t="str">
        <f t="shared" ca="1" si="3"/>
        <v/>
      </c>
      <c r="AD52" t="str">
        <f t="shared" ca="1" si="4"/>
        <v>BPU</v>
      </c>
      <c r="AE52" t="str">
        <f t="shared" ca="1" si="5"/>
        <v>0</v>
      </c>
      <c r="AF52" t="str">
        <f t="shared" ca="1" si="6"/>
        <v>0</v>
      </c>
      <c r="AG52" t="str">
        <f t="shared" ca="1" si="7"/>
        <v>0</v>
      </c>
      <c r="AH52">
        <f t="shared" ca="1" si="13"/>
        <v>0</v>
      </c>
      <c r="AI52">
        <f t="shared" ca="1" si="13"/>
        <v>0</v>
      </c>
      <c r="AJ52">
        <f t="shared" ca="1" si="13"/>
        <v>0</v>
      </c>
      <c r="AK52">
        <f t="shared" ca="1" si="13"/>
        <v>0</v>
      </c>
      <c r="AL52">
        <f t="shared" ca="1" si="13"/>
        <v>0</v>
      </c>
      <c r="AM52">
        <f t="shared" ca="1" si="13"/>
        <v>0</v>
      </c>
      <c r="AN52">
        <f t="shared" ca="1" si="13"/>
        <v>0</v>
      </c>
      <c r="AO52">
        <f t="shared" ca="1" si="13"/>
        <v>0</v>
      </c>
      <c r="AP52">
        <f t="shared" ca="1" si="9"/>
        <v>0</v>
      </c>
    </row>
    <row r="53" spans="1:42" x14ac:dyDescent="0.2">
      <c r="A53">
        <f t="shared" ca="1" si="2"/>
        <v>0</v>
      </c>
      <c r="B53">
        <f t="shared" ca="1" si="15"/>
        <v>0</v>
      </c>
      <c r="C53">
        <f t="shared" ca="1" si="15"/>
        <v>0</v>
      </c>
      <c r="D53">
        <f t="shared" ca="1" si="15"/>
        <v>0</v>
      </c>
      <c r="E53">
        <f t="shared" ca="1" si="15"/>
        <v>0</v>
      </c>
      <c r="F53">
        <f t="shared" ca="1" si="15"/>
        <v>0</v>
      </c>
      <c r="G53">
        <f t="shared" ca="1" si="15"/>
        <v>0</v>
      </c>
      <c r="H53">
        <f t="shared" ca="1" si="15"/>
        <v>0</v>
      </c>
      <c r="I53">
        <f t="shared" ca="1" si="15"/>
        <v>0</v>
      </c>
      <c r="J53">
        <f t="shared" ca="1" si="15"/>
        <v>0</v>
      </c>
      <c r="K53">
        <f t="shared" ca="1" si="15"/>
        <v>0</v>
      </c>
      <c r="L53">
        <f t="shared" ca="1" si="15"/>
        <v>0</v>
      </c>
      <c r="M53">
        <f t="shared" ca="1" si="15"/>
        <v>0</v>
      </c>
      <c r="N53">
        <f t="shared" ca="1" si="15"/>
        <v>0</v>
      </c>
      <c r="O53">
        <f t="shared" ca="1" si="15"/>
        <v>0</v>
      </c>
      <c r="P53">
        <f t="shared" ca="1" si="15"/>
        <v>0</v>
      </c>
      <c r="Q53">
        <f t="shared" ca="1" si="15"/>
        <v>0</v>
      </c>
      <c r="R53">
        <f t="shared" ca="1" si="15"/>
        <v>0</v>
      </c>
      <c r="S53">
        <f t="shared" ca="1" si="15"/>
        <v>0</v>
      </c>
      <c r="T53">
        <f t="shared" ca="1" si="15"/>
        <v>0</v>
      </c>
      <c r="U53">
        <f t="shared" ca="1" si="15"/>
        <v>0</v>
      </c>
      <c r="V53">
        <f t="shared" ca="1" si="15"/>
        <v>0</v>
      </c>
      <c r="W53">
        <f t="shared" ca="1" si="15"/>
        <v>0</v>
      </c>
      <c r="X53">
        <f t="shared" ca="1" si="15"/>
        <v>0</v>
      </c>
      <c r="Y53">
        <f t="shared" ca="1" si="15"/>
        <v>0</v>
      </c>
      <c r="Z53">
        <f t="shared" ca="1" si="15"/>
        <v>0</v>
      </c>
      <c r="AA53">
        <f t="shared" ca="1" si="15"/>
        <v>0</v>
      </c>
      <c r="AB53">
        <f t="shared" ca="1" si="15"/>
        <v>0</v>
      </c>
      <c r="AC53" t="str">
        <f t="shared" ca="1" si="3"/>
        <v/>
      </c>
      <c r="AD53" t="str">
        <f t="shared" ca="1" si="4"/>
        <v>BPU</v>
      </c>
      <c r="AE53" t="str">
        <f t="shared" ca="1" si="5"/>
        <v>0</v>
      </c>
      <c r="AF53" t="str">
        <f t="shared" ca="1" si="6"/>
        <v>0</v>
      </c>
      <c r="AG53" t="str">
        <f t="shared" ca="1" si="7"/>
        <v>0</v>
      </c>
      <c r="AH53">
        <f t="shared" ca="1" si="13"/>
        <v>0</v>
      </c>
      <c r="AI53">
        <f t="shared" ca="1" si="13"/>
        <v>0</v>
      </c>
      <c r="AJ53">
        <f t="shared" ca="1" si="13"/>
        <v>0</v>
      </c>
      <c r="AK53">
        <f t="shared" ca="1" si="13"/>
        <v>0</v>
      </c>
      <c r="AL53">
        <f t="shared" ca="1" si="13"/>
        <v>0</v>
      </c>
      <c r="AM53">
        <f t="shared" ca="1" si="13"/>
        <v>0</v>
      </c>
      <c r="AN53">
        <f t="shared" ca="1" si="13"/>
        <v>0</v>
      </c>
      <c r="AO53">
        <f t="shared" ca="1" si="13"/>
        <v>0</v>
      </c>
      <c r="AP53">
        <f t="shared" ca="1" si="9"/>
        <v>0</v>
      </c>
    </row>
    <row r="54" spans="1:42" x14ac:dyDescent="0.2">
      <c r="A54">
        <f t="shared" ca="1" si="2"/>
        <v>0</v>
      </c>
      <c r="B54">
        <f t="shared" ca="1" si="15"/>
        <v>0</v>
      </c>
      <c r="C54">
        <f t="shared" ca="1" si="15"/>
        <v>0</v>
      </c>
      <c r="D54">
        <f t="shared" ca="1" si="15"/>
        <v>0</v>
      </c>
      <c r="E54">
        <f t="shared" ca="1" si="15"/>
        <v>0</v>
      </c>
      <c r="F54">
        <f t="shared" ca="1" si="15"/>
        <v>0</v>
      </c>
      <c r="G54">
        <f t="shared" ca="1" si="15"/>
        <v>0</v>
      </c>
      <c r="H54">
        <f t="shared" ca="1" si="15"/>
        <v>0</v>
      </c>
      <c r="I54">
        <f t="shared" ca="1" si="15"/>
        <v>0</v>
      </c>
      <c r="J54">
        <f t="shared" ca="1" si="15"/>
        <v>0</v>
      </c>
      <c r="K54">
        <f t="shared" ca="1" si="15"/>
        <v>0</v>
      </c>
      <c r="L54">
        <f t="shared" ca="1" si="15"/>
        <v>0</v>
      </c>
      <c r="M54">
        <f t="shared" ca="1" si="15"/>
        <v>0</v>
      </c>
      <c r="N54">
        <f t="shared" ca="1" si="15"/>
        <v>0</v>
      </c>
      <c r="O54">
        <f t="shared" ca="1" si="15"/>
        <v>0</v>
      </c>
      <c r="P54">
        <f t="shared" ca="1" si="15"/>
        <v>0</v>
      </c>
      <c r="Q54">
        <f t="shared" ca="1" si="15"/>
        <v>0</v>
      </c>
      <c r="R54">
        <f t="shared" ca="1" si="15"/>
        <v>0</v>
      </c>
      <c r="S54">
        <f t="shared" ca="1" si="15"/>
        <v>0</v>
      </c>
      <c r="T54">
        <f t="shared" ca="1" si="15"/>
        <v>0</v>
      </c>
      <c r="U54">
        <f t="shared" ca="1" si="15"/>
        <v>0</v>
      </c>
      <c r="V54">
        <f t="shared" ca="1" si="15"/>
        <v>0</v>
      </c>
      <c r="W54">
        <f t="shared" ca="1" si="15"/>
        <v>0</v>
      </c>
      <c r="X54">
        <f t="shared" ca="1" si="15"/>
        <v>0</v>
      </c>
      <c r="Y54">
        <f t="shared" ca="1" si="15"/>
        <v>0</v>
      </c>
      <c r="Z54">
        <f t="shared" ca="1" si="15"/>
        <v>0</v>
      </c>
      <c r="AA54">
        <f t="shared" ca="1" si="15"/>
        <v>0</v>
      </c>
      <c r="AB54">
        <f t="shared" ca="1" si="15"/>
        <v>0</v>
      </c>
      <c r="AC54" t="str">
        <f t="shared" ca="1" si="3"/>
        <v/>
      </c>
      <c r="AD54" t="str">
        <f t="shared" ca="1" si="4"/>
        <v>BPU</v>
      </c>
      <c r="AE54" t="str">
        <f t="shared" ca="1" si="5"/>
        <v>0</v>
      </c>
      <c r="AF54" t="str">
        <f t="shared" ca="1" si="6"/>
        <v>0</v>
      </c>
      <c r="AG54" t="str">
        <f t="shared" ca="1" si="7"/>
        <v>0</v>
      </c>
      <c r="AH54">
        <f t="shared" ca="1" si="13"/>
        <v>0</v>
      </c>
      <c r="AI54">
        <f t="shared" ca="1" si="13"/>
        <v>0</v>
      </c>
      <c r="AJ54">
        <f t="shared" ca="1" si="13"/>
        <v>0</v>
      </c>
      <c r="AK54">
        <f t="shared" ca="1" si="13"/>
        <v>0</v>
      </c>
      <c r="AL54">
        <f t="shared" ca="1" si="13"/>
        <v>0</v>
      </c>
      <c r="AM54">
        <f t="shared" ca="1" si="13"/>
        <v>0</v>
      </c>
      <c r="AN54">
        <f t="shared" ca="1" si="13"/>
        <v>0</v>
      </c>
      <c r="AO54">
        <f t="shared" ca="1" si="13"/>
        <v>0</v>
      </c>
      <c r="AP54">
        <f t="shared" ca="1" si="9"/>
        <v>0</v>
      </c>
    </row>
    <row r="55" spans="1:42" x14ac:dyDescent="0.2">
      <c r="A55">
        <f t="shared" ca="1" si="2"/>
        <v>0</v>
      </c>
      <c r="B55">
        <f t="shared" ca="1" si="15"/>
        <v>0</v>
      </c>
      <c r="C55">
        <f t="shared" ca="1" si="15"/>
        <v>0</v>
      </c>
      <c r="D55">
        <f t="shared" ca="1" si="15"/>
        <v>0</v>
      </c>
      <c r="E55">
        <f t="shared" ca="1" si="15"/>
        <v>0</v>
      </c>
      <c r="F55">
        <f t="shared" ca="1" si="15"/>
        <v>0</v>
      </c>
      <c r="G55">
        <f t="shared" ca="1" si="15"/>
        <v>0</v>
      </c>
      <c r="H55">
        <f t="shared" ca="1" si="15"/>
        <v>0</v>
      </c>
      <c r="I55">
        <f t="shared" ca="1" si="15"/>
        <v>0</v>
      </c>
      <c r="J55">
        <f t="shared" ca="1" si="15"/>
        <v>0</v>
      </c>
      <c r="K55">
        <f t="shared" ca="1" si="15"/>
        <v>0</v>
      </c>
      <c r="L55">
        <f t="shared" ca="1" si="15"/>
        <v>0</v>
      </c>
      <c r="M55">
        <f t="shared" ca="1" si="15"/>
        <v>0</v>
      </c>
      <c r="N55">
        <f t="shared" ca="1" si="15"/>
        <v>0</v>
      </c>
      <c r="O55">
        <f t="shared" ca="1" si="15"/>
        <v>0</v>
      </c>
      <c r="P55">
        <f t="shared" ca="1" si="15"/>
        <v>0</v>
      </c>
      <c r="Q55">
        <f t="shared" ca="1" si="15"/>
        <v>0</v>
      </c>
      <c r="R55">
        <f t="shared" ca="1" si="15"/>
        <v>0</v>
      </c>
      <c r="S55">
        <f t="shared" ca="1" si="15"/>
        <v>0</v>
      </c>
      <c r="T55">
        <f t="shared" ca="1" si="15"/>
        <v>0</v>
      </c>
      <c r="U55">
        <f t="shared" ca="1" si="15"/>
        <v>0</v>
      </c>
      <c r="V55">
        <f t="shared" ca="1" si="15"/>
        <v>0</v>
      </c>
      <c r="W55">
        <f t="shared" ca="1" si="15"/>
        <v>0</v>
      </c>
      <c r="X55">
        <f t="shared" ca="1" si="15"/>
        <v>0</v>
      </c>
      <c r="Y55">
        <f t="shared" ca="1" si="15"/>
        <v>0</v>
      </c>
      <c r="Z55">
        <f t="shared" ca="1" si="15"/>
        <v>0</v>
      </c>
      <c r="AA55">
        <f t="shared" ca="1" si="15"/>
        <v>0</v>
      </c>
      <c r="AB55">
        <f t="shared" ca="1" si="15"/>
        <v>0</v>
      </c>
      <c r="AC55" t="str">
        <f t="shared" ca="1" si="3"/>
        <v/>
      </c>
      <c r="AD55" t="str">
        <f t="shared" ca="1" si="4"/>
        <v>BPU</v>
      </c>
      <c r="AE55" t="str">
        <f t="shared" ca="1" si="5"/>
        <v>0</v>
      </c>
      <c r="AF55" t="str">
        <f t="shared" ca="1" si="6"/>
        <v>0</v>
      </c>
      <c r="AG55" t="str">
        <f t="shared" ca="1" si="7"/>
        <v>0</v>
      </c>
      <c r="AH55">
        <f t="shared" ca="1" si="13"/>
        <v>0</v>
      </c>
      <c r="AI55">
        <f t="shared" ca="1" si="13"/>
        <v>0</v>
      </c>
      <c r="AJ55">
        <f t="shared" ca="1" si="13"/>
        <v>0</v>
      </c>
      <c r="AK55">
        <f t="shared" ca="1" si="13"/>
        <v>0</v>
      </c>
      <c r="AL55">
        <f t="shared" ca="1" si="13"/>
        <v>0</v>
      </c>
      <c r="AM55">
        <f t="shared" ca="1" si="13"/>
        <v>0</v>
      </c>
      <c r="AN55">
        <f t="shared" ca="1" si="13"/>
        <v>0</v>
      </c>
      <c r="AO55">
        <f t="shared" ca="1" si="13"/>
        <v>0</v>
      </c>
      <c r="AP55">
        <f t="shared" ca="1" si="9"/>
        <v>0</v>
      </c>
    </row>
    <row r="56" spans="1:42" x14ac:dyDescent="0.2">
      <c r="A56">
        <f t="shared" ca="1" si="2"/>
        <v>0</v>
      </c>
      <c r="B56">
        <f t="shared" ca="1" si="15"/>
        <v>0</v>
      </c>
      <c r="C56">
        <f t="shared" ca="1" si="15"/>
        <v>0</v>
      </c>
      <c r="D56">
        <f t="shared" ca="1" si="15"/>
        <v>0</v>
      </c>
      <c r="E56">
        <f t="shared" ca="1" si="15"/>
        <v>0</v>
      </c>
      <c r="F56">
        <f t="shared" ca="1" si="15"/>
        <v>0</v>
      </c>
      <c r="G56">
        <f t="shared" ca="1" si="15"/>
        <v>0</v>
      </c>
      <c r="H56">
        <f t="shared" ca="1" si="15"/>
        <v>0</v>
      </c>
      <c r="I56">
        <f t="shared" ca="1" si="15"/>
        <v>0</v>
      </c>
      <c r="J56">
        <f t="shared" ca="1" si="15"/>
        <v>0</v>
      </c>
      <c r="K56">
        <f t="shared" ca="1" si="15"/>
        <v>0</v>
      </c>
      <c r="L56">
        <f t="shared" ca="1" si="15"/>
        <v>0</v>
      </c>
      <c r="M56">
        <f t="shared" ca="1" si="15"/>
        <v>0</v>
      </c>
      <c r="N56">
        <f t="shared" ca="1" si="15"/>
        <v>0</v>
      </c>
      <c r="O56">
        <f t="shared" ca="1" si="15"/>
        <v>0</v>
      </c>
      <c r="P56">
        <f t="shared" ca="1" si="15"/>
        <v>0</v>
      </c>
      <c r="Q56">
        <f t="shared" ca="1" si="15"/>
        <v>0</v>
      </c>
      <c r="R56">
        <f t="shared" ca="1" si="15"/>
        <v>0</v>
      </c>
      <c r="S56">
        <f t="shared" ca="1" si="15"/>
        <v>0</v>
      </c>
      <c r="T56">
        <f t="shared" ca="1" si="15"/>
        <v>0</v>
      </c>
      <c r="U56">
        <f t="shared" ca="1" si="15"/>
        <v>0</v>
      </c>
      <c r="V56">
        <f t="shared" ca="1" si="15"/>
        <v>0</v>
      </c>
      <c r="W56">
        <f t="shared" ca="1" si="15"/>
        <v>0</v>
      </c>
      <c r="X56">
        <f t="shared" ca="1" si="15"/>
        <v>0</v>
      </c>
      <c r="Y56">
        <f t="shared" ca="1" si="15"/>
        <v>0</v>
      </c>
      <c r="Z56">
        <f t="shared" ca="1" si="15"/>
        <v>0</v>
      </c>
      <c r="AA56">
        <f t="shared" ca="1" si="15"/>
        <v>0</v>
      </c>
      <c r="AB56">
        <f t="shared" ca="1" si="15"/>
        <v>0</v>
      </c>
      <c r="AC56" t="str">
        <f t="shared" ca="1" si="3"/>
        <v/>
      </c>
      <c r="AD56" t="str">
        <f t="shared" ca="1" si="4"/>
        <v>BPU</v>
      </c>
      <c r="AE56" t="str">
        <f t="shared" ca="1" si="5"/>
        <v>0</v>
      </c>
      <c r="AF56" t="str">
        <f t="shared" ca="1" si="6"/>
        <v>0</v>
      </c>
      <c r="AG56" t="str">
        <f t="shared" ca="1" si="7"/>
        <v>0</v>
      </c>
      <c r="AH56">
        <f t="shared" ca="1" si="13"/>
        <v>0</v>
      </c>
      <c r="AI56">
        <f t="shared" ca="1" si="13"/>
        <v>0</v>
      </c>
      <c r="AJ56">
        <f t="shared" ca="1" si="13"/>
        <v>0</v>
      </c>
      <c r="AK56">
        <f t="shared" ca="1" si="13"/>
        <v>0</v>
      </c>
      <c r="AL56">
        <f t="shared" ca="1" si="13"/>
        <v>0</v>
      </c>
      <c r="AM56">
        <f t="shared" ca="1" si="13"/>
        <v>0</v>
      </c>
      <c r="AN56">
        <f t="shared" ca="1" si="13"/>
        <v>0</v>
      </c>
      <c r="AO56">
        <f t="shared" ca="1" si="13"/>
        <v>0</v>
      </c>
      <c r="AP56">
        <f t="shared" ca="1" si="9"/>
        <v>0</v>
      </c>
    </row>
    <row r="57" spans="1:42" x14ac:dyDescent="0.2">
      <c r="A57">
        <f t="shared" ca="1" si="2"/>
        <v>0</v>
      </c>
      <c r="B57">
        <f t="shared" ca="1" si="15"/>
        <v>0</v>
      </c>
      <c r="C57">
        <f t="shared" ca="1" si="15"/>
        <v>0</v>
      </c>
      <c r="D57">
        <f t="shared" ca="1" si="15"/>
        <v>0</v>
      </c>
      <c r="E57">
        <f t="shared" ca="1" si="15"/>
        <v>0</v>
      </c>
      <c r="F57">
        <f t="shared" ca="1" si="15"/>
        <v>0</v>
      </c>
      <c r="G57">
        <f t="shared" ca="1" si="15"/>
        <v>0</v>
      </c>
      <c r="H57">
        <f t="shared" ca="1" si="15"/>
        <v>0</v>
      </c>
      <c r="I57">
        <f t="shared" ca="1" si="15"/>
        <v>0</v>
      </c>
      <c r="J57">
        <f t="shared" ca="1" si="15"/>
        <v>0</v>
      </c>
      <c r="K57">
        <f t="shared" ca="1" si="15"/>
        <v>0</v>
      </c>
      <c r="L57">
        <f t="shared" ca="1" si="15"/>
        <v>0</v>
      </c>
      <c r="M57">
        <f t="shared" ca="1" si="15"/>
        <v>0</v>
      </c>
      <c r="N57">
        <f t="shared" ca="1" si="15"/>
        <v>0</v>
      </c>
      <c r="O57">
        <f t="shared" ca="1" si="15"/>
        <v>0</v>
      </c>
      <c r="P57">
        <f t="shared" ca="1" si="15"/>
        <v>0</v>
      </c>
      <c r="Q57">
        <f t="shared" ca="1" si="15"/>
        <v>0</v>
      </c>
      <c r="R57">
        <f t="shared" ca="1" si="15"/>
        <v>0</v>
      </c>
      <c r="S57">
        <f t="shared" ca="1" si="15"/>
        <v>0</v>
      </c>
      <c r="T57">
        <f t="shared" ca="1" si="15"/>
        <v>0</v>
      </c>
      <c r="U57">
        <f t="shared" ca="1" si="15"/>
        <v>0</v>
      </c>
      <c r="V57">
        <f t="shared" ca="1" si="15"/>
        <v>0</v>
      </c>
      <c r="W57">
        <f t="shared" ca="1" si="15"/>
        <v>0</v>
      </c>
      <c r="X57">
        <f t="shared" ca="1" si="15"/>
        <v>0</v>
      </c>
      <c r="Y57">
        <f t="shared" ca="1" si="15"/>
        <v>0</v>
      </c>
      <c r="Z57">
        <f t="shared" ca="1" si="15"/>
        <v>0</v>
      </c>
      <c r="AA57">
        <f t="shared" ca="1" si="15"/>
        <v>0</v>
      </c>
      <c r="AB57">
        <f t="shared" ca="1" si="15"/>
        <v>0</v>
      </c>
      <c r="AC57" t="str">
        <f t="shared" ca="1" si="3"/>
        <v/>
      </c>
      <c r="AD57" t="str">
        <f t="shared" ca="1" si="4"/>
        <v>BPU</v>
      </c>
      <c r="AE57" t="str">
        <f t="shared" ca="1" si="5"/>
        <v>0</v>
      </c>
      <c r="AF57" t="str">
        <f t="shared" ca="1" si="6"/>
        <v>0</v>
      </c>
      <c r="AG57" t="str">
        <f t="shared" ca="1" si="7"/>
        <v>0</v>
      </c>
      <c r="AH57">
        <f t="shared" ca="1" si="13"/>
        <v>0</v>
      </c>
      <c r="AI57">
        <f t="shared" ca="1" si="13"/>
        <v>0</v>
      </c>
      <c r="AJ57">
        <f t="shared" ca="1" si="13"/>
        <v>0</v>
      </c>
      <c r="AK57">
        <f t="shared" ca="1" si="13"/>
        <v>0</v>
      </c>
      <c r="AL57">
        <f t="shared" ca="1" si="13"/>
        <v>0</v>
      </c>
      <c r="AM57">
        <f t="shared" ca="1" si="13"/>
        <v>0</v>
      </c>
      <c r="AN57">
        <f t="shared" ca="1" si="13"/>
        <v>0</v>
      </c>
      <c r="AO57">
        <f t="shared" ca="1" si="13"/>
        <v>0</v>
      </c>
      <c r="AP57">
        <f t="shared" ca="1" si="9"/>
        <v>0</v>
      </c>
    </row>
    <row r="58" spans="1:42" x14ac:dyDescent="0.2">
      <c r="A58">
        <f t="shared" ca="1" si="2"/>
        <v>0</v>
      </c>
      <c r="B58">
        <f t="shared" ca="1" si="15"/>
        <v>0</v>
      </c>
      <c r="C58">
        <f t="shared" ca="1" si="15"/>
        <v>0</v>
      </c>
      <c r="D58">
        <f t="shared" ca="1" si="15"/>
        <v>0</v>
      </c>
      <c r="E58">
        <f t="shared" ca="1" si="15"/>
        <v>0</v>
      </c>
      <c r="F58">
        <f t="shared" ca="1" si="15"/>
        <v>0</v>
      </c>
      <c r="G58">
        <f t="shared" ca="1" si="15"/>
        <v>0</v>
      </c>
      <c r="H58">
        <f t="shared" ca="1" si="15"/>
        <v>0</v>
      </c>
      <c r="I58">
        <f t="shared" ca="1" si="15"/>
        <v>0</v>
      </c>
      <c r="J58">
        <f t="shared" ca="1" si="15"/>
        <v>0</v>
      </c>
      <c r="K58">
        <f t="shared" ca="1" si="15"/>
        <v>0</v>
      </c>
      <c r="L58">
        <f t="shared" ca="1" si="15"/>
        <v>0</v>
      </c>
      <c r="M58">
        <f t="shared" ca="1" si="15"/>
        <v>0</v>
      </c>
      <c r="N58">
        <f t="shared" ca="1" si="15"/>
        <v>0</v>
      </c>
      <c r="O58">
        <f t="shared" ca="1" si="15"/>
        <v>0</v>
      </c>
      <c r="P58">
        <f t="shared" ca="1" si="15"/>
        <v>0</v>
      </c>
      <c r="Q58">
        <f t="shared" ca="1" si="15"/>
        <v>0</v>
      </c>
      <c r="R58">
        <f t="shared" ca="1" si="15"/>
        <v>0</v>
      </c>
      <c r="S58">
        <f t="shared" ca="1" si="15"/>
        <v>0</v>
      </c>
      <c r="T58">
        <f t="shared" ca="1" si="15"/>
        <v>0</v>
      </c>
      <c r="U58">
        <f t="shared" ca="1" si="15"/>
        <v>0</v>
      </c>
      <c r="V58">
        <f t="shared" ca="1" si="15"/>
        <v>0</v>
      </c>
      <c r="W58">
        <f t="shared" ca="1" si="15"/>
        <v>0</v>
      </c>
      <c r="X58">
        <f t="shared" ca="1" si="15"/>
        <v>0</v>
      </c>
      <c r="Y58">
        <f t="shared" ca="1" si="15"/>
        <v>0</v>
      </c>
      <c r="Z58">
        <f t="shared" ca="1" si="15"/>
        <v>0</v>
      </c>
      <c r="AA58">
        <f t="shared" ca="1" si="15"/>
        <v>0</v>
      </c>
      <c r="AB58">
        <f t="shared" ca="1" si="15"/>
        <v>0</v>
      </c>
      <c r="AC58" t="str">
        <f t="shared" ca="1" si="3"/>
        <v/>
      </c>
      <c r="AD58" t="str">
        <f t="shared" ca="1" si="4"/>
        <v>BPU</v>
      </c>
      <c r="AE58" t="str">
        <f t="shared" ca="1" si="5"/>
        <v>0</v>
      </c>
      <c r="AF58" t="str">
        <f t="shared" ca="1" si="6"/>
        <v>0</v>
      </c>
      <c r="AG58" t="str">
        <f t="shared" ca="1" si="7"/>
        <v>0</v>
      </c>
      <c r="AH58">
        <f t="shared" ca="1" si="13"/>
        <v>0</v>
      </c>
      <c r="AI58">
        <f t="shared" ca="1" si="13"/>
        <v>0</v>
      </c>
      <c r="AJ58">
        <f t="shared" ca="1" si="13"/>
        <v>0</v>
      </c>
      <c r="AK58">
        <f t="shared" ca="1" si="13"/>
        <v>0</v>
      </c>
      <c r="AL58">
        <f t="shared" ca="1" si="13"/>
        <v>0</v>
      </c>
      <c r="AM58">
        <f t="shared" ca="1" si="13"/>
        <v>0</v>
      </c>
      <c r="AN58">
        <f t="shared" ca="1" si="13"/>
        <v>0</v>
      </c>
      <c r="AO58">
        <f t="shared" ca="1" si="13"/>
        <v>0</v>
      </c>
      <c r="AP58">
        <f t="shared" ca="1" si="9"/>
        <v>0</v>
      </c>
    </row>
    <row r="59" spans="1:42" x14ac:dyDescent="0.2">
      <c r="A59">
        <f t="shared" ca="1" si="2"/>
        <v>0</v>
      </c>
      <c r="B59">
        <f t="shared" ca="1" si="15"/>
        <v>0</v>
      </c>
      <c r="C59">
        <f t="shared" ca="1" si="15"/>
        <v>0</v>
      </c>
      <c r="D59">
        <f t="shared" ca="1" si="15"/>
        <v>0</v>
      </c>
      <c r="E59">
        <f t="shared" ca="1" si="15"/>
        <v>0</v>
      </c>
      <c r="F59">
        <f t="shared" ca="1" si="15"/>
        <v>0</v>
      </c>
      <c r="G59">
        <f t="shared" ca="1" si="15"/>
        <v>0</v>
      </c>
      <c r="H59">
        <f t="shared" ca="1" si="15"/>
        <v>0</v>
      </c>
      <c r="I59">
        <f t="shared" ca="1" si="15"/>
        <v>0</v>
      </c>
      <c r="J59">
        <f t="shared" ca="1" si="15"/>
        <v>0</v>
      </c>
      <c r="K59">
        <f t="shared" ca="1" si="15"/>
        <v>0</v>
      </c>
      <c r="L59">
        <f t="shared" ca="1" si="15"/>
        <v>0</v>
      </c>
      <c r="M59">
        <f t="shared" ca="1" si="15"/>
        <v>0</v>
      </c>
      <c r="N59">
        <f t="shared" ca="1" si="15"/>
        <v>0</v>
      </c>
      <c r="O59">
        <f t="shared" ca="1" si="15"/>
        <v>0</v>
      </c>
      <c r="P59">
        <f t="shared" ca="1" si="15"/>
        <v>0</v>
      </c>
      <c r="Q59">
        <f t="shared" ca="1" si="15"/>
        <v>0</v>
      </c>
      <c r="R59">
        <f t="shared" ca="1" si="15"/>
        <v>0</v>
      </c>
      <c r="S59">
        <f t="shared" ca="1" si="15"/>
        <v>0</v>
      </c>
      <c r="T59">
        <f t="shared" ca="1" si="15"/>
        <v>0</v>
      </c>
      <c r="U59">
        <f t="shared" ca="1" si="15"/>
        <v>0</v>
      </c>
      <c r="V59">
        <f t="shared" ca="1" si="15"/>
        <v>0</v>
      </c>
      <c r="W59">
        <f t="shared" ca="1" si="15"/>
        <v>0</v>
      </c>
      <c r="X59">
        <f t="shared" ca="1" si="15"/>
        <v>0</v>
      </c>
      <c r="Y59">
        <f t="shared" ca="1" si="15"/>
        <v>0</v>
      </c>
      <c r="Z59">
        <f t="shared" ca="1" si="15"/>
        <v>0</v>
      </c>
      <c r="AA59">
        <f t="shared" ca="1" si="15"/>
        <v>0</v>
      </c>
      <c r="AB59">
        <f t="shared" ca="1" si="15"/>
        <v>0</v>
      </c>
      <c r="AC59" t="str">
        <f t="shared" ca="1" si="3"/>
        <v/>
      </c>
      <c r="AD59" t="str">
        <f t="shared" ca="1" si="4"/>
        <v>BPU</v>
      </c>
      <c r="AE59" t="str">
        <f t="shared" ca="1" si="5"/>
        <v>0</v>
      </c>
      <c r="AF59" t="str">
        <f t="shared" ca="1" si="6"/>
        <v>0</v>
      </c>
      <c r="AG59" t="str">
        <f t="shared" ca="1" si="7"/>
        <v>0</v>
      </c>
      <c r="AH59">
        <f t="shared" ca="1" si="13"/>
        <v>0</v>
      </c>
      <c r="AI59">
        <f t="shared" ca="1" si="13"/>
        <v>0</v>
      </c>
      <c r="AJ59">
        <f t="shared" ca="1" si="13"/>
        <v>0</v>
      </c>
      <c r="AK59">
        <f t="shared" ca="1" si="13"/>
        <v>0</v>
      </c>
      <c r="AL59">
        <f t="shared" ca="1" si="13"/>
        <v>0</v>
      </c>
      <c r="AM59">
        <f t="shared" ca="1" si="13"/>
        <v>0</v>
      </c>
      <c r="AN59">
        <f t="shared" ca="1" si="13"/>
        <v>0</v>
      </c>
      <c r="AO59">
        <f t="shared" ca="1" si="13"/>
        <v>0</v>
      </c>
      <c r="AP59">
        <f t="shared" ca="1" si="9"/>
        <v>0</v>
      </c>
    </row>
    <row r="60" spans="1:42" x14ac:dyDescent="0.2">
      <c r="A60">
        <f t="shared" ca="1" si="2"/>
        <v>0</v>
      </c>
      <c r="B60">
        <f t="shared" ca="1" si="15"/>
        <v>0</v>
      </c>
      <c r="C60">
        <f t="shared" ca="1" si="15"/>
        <v>0</v>
      </c>
      <c r="D60">
        <f t="shared" ca="1" si="15"/>
        <v>0</v>
      </c>
      <c r="E60">
        <f t="shared" ca="1" si="15"/>
        <v>0</v>
      </c>
      <c r="F60">
        <f t="shared" ca="1" si="15"/>
        <v>0</v>
      </c>
      <c r="G60">
        <f t="shared" ca="1" si="15"/>
        <v>0</v>
      </c>
      <c r="H60">
        <f t="shared" ref="B60:AB70" ca="1" si="16">INDIRECT("'3-Lift'!"&amp;CELL("address",H60))</f>
        <v>0</v>
      </c>
      <c r="I60">
        <f t="shared" ca="1" si="16"/>
        <v>0</v>
      </c>
      <c r="J60">
        <f t="shared" ca="1" si="16"/>
        <v>0</v>
      </c>
      <c r="K60">
        <f t="shared" ca="1" si="16"/>
        <v>0</v>
      </c>
      <c r="L60">
        <f t="shared" ca="1" si="16"/>
        <v>0</v>
      </c>
      <c r="M60">
        <f t="shared" ca="1" si="16"/>
        <v>0</v>
      </c>
      <c r="N60">
        <f t="shared" ca="1" si="16"/>
        <v>0</v>
      </c>
      <c r="O60">
        <f t="shared" ca="1" si="16"/>
        <v>0</v>
      </c>
      <c r="P60">
        <f t="shared" ca="1" si="16"/>
        <v>0</v>
      </c>
      <c r="Q60">
        <f t="shared" ca="1" si="16"/>
        <v>0</v>
      </c>
      <c r="R60">
        <f t="shared" ca="1" si="16"/>
        <v>0</v>
      </c>
      <c r="S60">
        <f t="shared" ca="1" si="16"/>
        <v>0</v>
      </c>
      <c r="T60">
        <f t="shared" ca="1" si="16"/>
        <v>0</v>
      </c>
      <c r="U60">
        <f t="shared" ca="1" si="16"/>
        <v>0</v>
      </c>
      <c r="V60">
        <f t="shared" ca="1" si="16"/>
        <v>0</v>
      </c>
      <c r="W60">
        <f t="shared" ca="1" si="16"/>
        <v>0</v>
      </c>
      <c r="X60">
        <f t="shared" ca="1" si="16"/>
        <v>0</v>
      </c>
      <c r="Y60">
        <f t="shared" ca="1" si="16"/>
        <v>0</v>
      </c>
      <c r="Z60">
        <f t="shared" ca="1" si="16"/>
        <v>0</v>
      </c>
      <c r="AA60">
        <f t="shared" ca="1" si="16"/>
        <v>0</v>
      </c>
      <c r="AB60">
        <f t="shared" ca="1" si="16"/>
        <v>0</v>
      </c>
      <c r="AC60" t="str">
        <f t="shared" ca="1" si="3"/>
        <v/>
      </c>
      <c r="AD60" t="str">
        <f t="shared" ca="1" si="4"/>
        <v>BPU</v>
      </c>
      <c r="AE60" t="str">
        <f t="shared" ca="1" si="5"/>
        <v>0</v>
      </c>
      <c r="AF60" t="str">
        <f t="shared" ca="1" si="6"/>
        <v>0</v>
      </c>
      <c r="AG60" t="str">
        <f t="shared" ca="1" si="7"/>
        <v>0</v>
      </c>
      <c r="AH60">
        <f t="shared" ca="1" si="13"/>
        <v>0</v>
      </c>
      <c r="AI60">
        <f t="shared" ca="1" si="13"/>
        <v>0</v>
      </c>
      <c r="AJ60">
        <f t="shared" ca="1" si="13"/>
        <v>0</v>
      </c>
      <c r="AK60">
        <f t="shared" ca="1" si="13"/>
        <v>0</v>
      </c>
      <c r="AL60">
        <f t="shared" ca="1" si="13"/>
        <v>0</v>
      </c>
      <c r="AM60">
        <f t="shared" ca="1" si="13"/>
        <v>0</v>
      </c>
      <c r="AN60">
        <f t="shared" ca="1" si="13"/>
        <v>0</v>
      </c>
      <c r="AO60">
        <f t="shared" ca="1" si="13"/>
        <v>0</v>
      </c>
      <c r="AP60">
        <f t="shared" ca="1" si="9"/>
        <v>0</v>
      </c>
    </row>
    <row r="61" spans="1:42" x14ac:dyDescent="0.2">
      <c r="A61">
        <f t="shared" ca="1" si="2"/>
        <v>0</v>
      </c>
      <c r="B61">
        <f t="shared" ca="1" si="16"/>
        <v>0</v>
      </c>
      <c r="C61">
        <f t="shared" ca="1" si="16"/>
        <v>0</v>
      </c>
      <c r="D61">
        <f t="shared" ca="1" si="16"/>
        <v>0</v>
      </c>
      <c r="E61">
        <f t="shared" ca="1" si="16"/>
        <v>0</v>
      </c>
      <c r="F61">
        <f t="shared" ca="1" si="16"/>
        <v>0</v>
      </c>
      <c r="G61">
        <f t="shared" ca="1" si="16"/>
        <v>0</v>
      </c>
      <c r="H61">
        <f t="shared" ca="1" si="16"/>
        <v>0</v>
      </c>
      <c r="I61">
        <f t="shared" ca="1" si="16"/>
        <v>0</v>
      </c>
      <c r="J61">
        <f t="shared" ca="1" si="16"/>
        <v>0</v>
      </c>
      <c r="K61">
        <f t="shared" ca="1" si="16"/>
        <v>0</v>
      </c>
      <c r="L61">
        <f t="shared" ca="1" si="16"/>
        <v>0</v>
      </c>
      <c r="M61">
        <f t="shared" ca="1" si="16"/>
        <v>0</v>
      </c>
      <c r="N61">
        <f t="shared" ca="1" si="16"/>
        <v>0</v>
      </c>
      <c r="O61">
        <f t="shared" ca="1" si="16"/>
        <v>0</v>
      </c>
      <c r="P61">
        <f t="shared" ca="1" si="16"/>
        <v>0</v>
      </c>
      <c r="Q61">
        <f t="shared" ca="1" si="16"/>
        <v>0</v>
      </c>
      <c r="R61">
        <f t="shared" ca="1" si="16"/>
        <v>0</v>
      </c>
      <c r="S61">
        <f t="shared" ca="1" si="16"/>
        <v>0</v>
      </c>
      <c r="T61">
        <f t="shared" ca="1" si="16"/>
        <v>0</v>
      </c>
      <c r="U61">
        <f t="shared" ca="1" si="16"/>
        <v>0</v>
      </c>
      <c r="V61">
        <f t="shared" ca="1" si="16"/>
        <v>0</v>
      </c>
      <c r="W61">
        <f t="shared" ca="1" si="16"/>
        <v>0</v>
      </c>
      <c r="X61">
        <f t="shared" ca="1" si="16"/>
        <v>0</v>
      </c>
      <c r="Y61">
        <f t="shared" ca="1" si="16"/>
        <v>0</v>
      </c>
      <c r="Z61">
        <f t="shared" ca="1" si="16"/>
        <v>0</v>
      </c>
      <c r="AA61">
        <f t="shared" ca="1" si="16"/>
        <v>0</v>
      </c>
      <c r="AB61">
        <f t="shared" ca="1" si="16"/>
        <v>0</v>
      </c>
      <c r="AC61" t="str">
        <f t="shared" ca="1" si="3"/>
        <v/>
      </c>
      <c r="AD61" t="str">
        <f t="shared" ca="1" si="4"/>
        <v>BPU</v>
      </c>
      <c r="AE61" t="str">
        <f t="shared" ca="1" si="5"/>
        <v>0</v>
      </c>
      <c r="AF61" t="str">
        <f t="shared" ca="1" si="6"/>
        <v>0</v>
      </c>
      <c r="AG61" t="str">
        <f t="shared" ca="1" si="7"/>
        <v>0</v>
      </c>
      <c r="AH61">
        <f t="shared" ca="1" si="13"/>
        <v>0</v>
      </c>
      <c r="AI61">
        <f t="shared" ca="1" si="13"/>
        <v>0</v>
      </c>
      <c r="AJ61">
        <f t="shared" ca="1" si="13"/>
        <v>0</v>
      </c>
      <c r="AK61">
        <f t="shared" ca="1" si="13"/>
        <v>0</v>
      </c>
      <c r="AL61">
        <f t="shared" ca="1" si="13"/>
        <v>0</v>
      </c>
      <c r="AM61">
        <f t="shared" ca="1" si="13"/>
        <v>0</v>
      </c>
      <c r="AN61">
        <f t="shared" ca="1" si="13"/>
        <v>0</v>
      </c>
      <c r="AO61">
        <f t="shared" ca="1" si="13"/>
        <v>0</v>
      </c>
      <c r="AP61">
        <f t="shared" ca="1" si="9"/>
        <v>0</v>
      </c>
    </row>
    <row r="62" spans="1:42" x14ac:dyDescent="0.2">
      <c r="A62">
        <f t="shared" ca="1" si="2"/>
        <v>0</v>
      </c>
      <c r="B62">
        <f t="shared" ca="1" si="16"/>
        <v>0</v>
      </c>
      <c r="C62">
        <f t="shared" ca="1" si="16"/>
        <v>0</v>
      </c>
      <c r="D62">
        <f t="shared" ca="1" si="16"/>
        <v>0</v>
      </c>
      <c r="E62">
        <f t="shared" ca="1" si="16"/>
        <v>0</v>
      </c>
      <c r="F62">
        <f t="shared" ca="1" si="16"/>
        <v>0</v>
      </c>
      <c r="G62">
        <f t="shared" ca="1" si="16"/>
        <v>0</v>
      </c>
      <c r="H62">
        <f t="shared" ca="1" si="16"/>
        <v>0</v>
      </c>
      <c r="I62">
        <f t="shared" ca="1" si="16"/>
        <v>0</v>
      </c>
      <c r="J62">
        <f t="shared" ca="1" si="16"/>
        <v>0</v>
      </c>
      <c r="K62">
        <f t="shared" ca="1" si="16"/>
        <v>0</v>
      </c>
      <c r="L62">
        <f t="shared" ca="1" si="16"/>
        <v>0</v>
      </c>
      <c r="M62">
        <f t="shared" ca="1" si="16"/>
        <v>0</v>
      </c>
      <c r="N62">
        <f t="shared" ca="1" si="16"/>
        <v>0</v>
      </c>
      <c r="O62">
        <f t="shared" ca="1" si="16"/>
        <v>0</v>
      </c>
      <c r="P62">
        <f t="shared" ca="1" si="16"/>
        <v>0</v>
      </c>
      <c r="Q62">
        <f t="shared" ca="1" si="16"/>
        <v>0</v>
      </c>
      <c r="R62">
        <f t="shared" ca="1" si="16"/>
        <v>0</v>
      </c>
      <c r="S62">
        <f t="shared" ca="1" si="16"/>
        <v>0</v>
      </c>
      <c r="T62">
        <f t="shared" ca="1" si="16"/>
        <v>0</v>
      </c>
      <c r="U62">
        <f t="shared" ca="1" si="16"/>
        <v>0</v>
      </c>
      <c r="V62">
        <f t="shared" ca="1" si="16"/>
        <v>0</v>
      </c>
      <c r="W62">
        <f t="shared" ca="1" si="16"/>
        <v>0</v>
      </c>
      <c r="X62">
        <f t="shared" ca="1" si="16"/>
        <v>0</v>
      </c>
      <c r="Y62">
        <f t="shared" ca="1" si="16"/>
        <v>0</v>
      </c>
      <c r="Z62">
        <f t="shared" ca="1" si="16"/>
        <v>0</v>
      </c>
      <c r="AA62">
        <f t="shared" ca="1" si="16"/>
        <v>0</v>
      </c>
      <c r="AB62">
        <f t="shared" ca="1" si="16"/>
        <v>0</v>
      </c>
      <c r="AC62" t="str">
        <f t="shared" ca="1" si="3"/>
        <v/>
      </c>
      <c r="AD62" t="str">
        <f t="shared" ca="1" si="4"/>
        <v>BPU</v>
      </c>
      <c r="AE62" t="str">
        <f t="shared" ca="1" si="5"/>
        <v>0</v>
      </c>
      <c r="AF62" t="str">
        <f t="shared" ca="1" si="6"/>
        <v>0</v>
      </c>
      <c r="AG62" t="str">
        <f t="shared" ca="1" si="7"/>
        <v>0</v>
      </c>
      <c r="AH62">
        <f t="shared" ca="1" si="13"/>
        <v>0</v>
      </c>
      <c r="AI62">
        <f t="shared" ca="1" si="13"/>
        <v>0</v>
      </c>
      <c r="AJ62">
        <f t="shared" ca="1" si="13"/>
        <v>0</v>
      </c>
      <c r="AK62">
        <f t="shared" ca="1" si="13"/>
        <v>0</v>
      </c>
      <c r="AL62">
        <f t="shared" ca="1" si="13"/>
        <v>0</v>
      </c>
      <c r="AM62">
        <f t="shared" ca="1" si="13"/>
        <v>0</v>
      </c>
      <c r="AN62">
        <f t="shared" ca="1" si="13"/>
        <v>0</v>
      </c>
      <c r="AO62">
        <f t="shared" ca="1" si="13"/>
        <v>0</v>
      </c>
      <c r="AP62">
        <f t="shared" ca="1" si="9"/>
        <v>0</v>
      </c>
    </row>
    <row r="63" spans="1:42" x14ac:dyDescent="0.2">
      <c r="A63">
        <f t="shared" ca="1" si="2"/>
        <v>0</v>
      </c>
      <c r="B63">
        <f t="shared" ca="1" si="16"/>
        <v>0</v>
      </c>
      <c r="C63">
        <f t="shared" ca="1" si="16"/>
        <v>0</v>
      </c>
      <c r="D63">
        <f t="shared" ca="1" si="16"/>
        <v>0</v>
      </c>
      <c r="E63">
        <f t="shared" ca="1" si="16"/>
        <v>0</v>
      </c>
      <c r="F63">
        <f t="shared" ca="1" si="16"/>
        <v>0</v>
      </c>
      <c r="G63">
        <f t="shared" ca="1" si="16"/>
        <v>0</v>
      </c>
      <c r="H63">
        <f t="shared" ca="1" si="16"/>
        <v>0</v>
      </c>
      <c r="I63">
        <f t="shared" ca="1" si="16"/>
        <v>0</v>
      </c>
      <c r="J63">
        <f t="shared" ca="1" si="16"/>
        <v>0</v>
      </c>
      <c r="K63">
        <f t="shared" ca="1" si="16"/>
        <v>0</v>
      </c>
      <c r="L63">
        <f t="shared" ca="1" si="16"/>
        <v>0</v>
      </c>
      <c r="M63">
        <f t="shared" ca="1" si="16"/>
        <v>0</v>
      </c>
      <c r="N63">
        <f t="shared" ca="1" si="16"/>
        <v>0</v>
      </c>
      <c r="O63">
        <f t="shared" ca="1" si="16"/>
        <v>0</v>
      </c>
      <c r="P63">
        <f t="shared" ca="1" si="16"/>
        <v>0</v>
      </c>
      <c r="Q63">
        <f t="shared" ca="1" si="16"/>
        <v>0</v>
      </c>
      <c r="R63">
        <f t="shared" ca="1" si="16"/>
        <v>0</v>
      </c>
      <c r="S63">
        <f t="shared" ca="1" si="16"/>
        <v>0</v>
      </c>
      <c r="T63">
        <f t="shared" ca="1" si="16"/>
        <v>0</v>
      </c>
      <c r="U63">
        <f t="shared" ca="1" si="16"/>
        <v>0</v>
      </c>
      <c r="V63">
        <f t="shared" ca="1" si="16"/>
        <v>0</v>
      </c>
      <c r="W63">
        <f t="shared" ca="1" si="16"/>
        <v>0</v>
      </c>
      <c r="X63">
        <f t="shared" ca="1" si="16"/>
        <v>0</v>
      </c>
      <c r="Y63">
        <f t="shared" ca="1" si="16"/>
        <v>0</v>
      </c>
      <c r="Z63">
        <f t="shared" ca="1" si="16"/>
        <v>0</v>
      </c>
      <c r="AA63">
        <f t="shared" ca="1" si="16"/>
        <v>0</v>
      </c>
      <c r="AB63">
        <f t="shared" ca="1" si="16"/>
        <v>0</v>
      </c>
      <c r="AC63" t="str">
        <f t="shared" ca="1" si="3"/>
        <v/>
      </c>
      <c r="AD63" t="str">
        <f t="shared" ca="1" si="4"/>
        <v>BPU</v>
      </c>
      <c r="AE63" t="str">
        <f t="shared" ca="1" si="5"/>
        <v>0</v>
      </c>
      <c r="AF63" t="str">
        <f t="shared" ca="1" si="6"/>
        <v>0</v>
      </c>
      <c r="AG63" t="str">
        <f t="shared" ca="1" si="7"/>
        <v>0</v>
      </c>
      <c r="AH63">
        <f t="shared" ca="1" si="13"/>
        <v>0</v>
      </c>
      <c r="AI63">
        <f t="shared" ca="1" si="13"/>
        <v>0</v>
      </c>
      <c r="AJ63">
        <f t="shared" ca="1" si="13"/>
        <v>0</v>
      </c>
      <c r="AK63">
        <f t="shared" ca="1" si="13"/>
        <v>0</v>
      </c>
      <c r="AL63">
        <f t="shared" ca="1" si="13"/>
        <v>0</v>
      </c>
      <c r="AM63">
        <f t="shared" ca="1" si="13"/>
        <v>0</v>
      </c>
      <c r="AN63">
        <f t="shared" ca="1" si="13"/>
        <v>0</v>
      </c>
      <c r="AO63">
        <f t="shared" ca="1" si="13"/>
        <v>0</v>
      </c>
      <c r="AP63">
        <f t="shared" ca="1" si="9"/>
        <v>0</v>
      </c>
    </row>
    <row r="64" spans="1:42" x14ac:dyDescent="0.2">
      <c r="A64">
        <f t="shared" ca="1" si="2"/>
        <v>0</v>
      </c>
      <c r="B64">
        <f t="shared" ca="1" si="16"/>
        <v>0</v>
      </c>
      <c r="C64">
        <f t="shared" ca="1" si="16"/>
        <v>0</v>
      </c>
      <c r="D64">
        <f t="shared" ca="1" si="16"/>
        <v>0</v>
      </c>
      <c r="E64">
        <f t="shared" ca="1" si="16"/>
        <v>0</v>
      </c>
      <c r="F64">
        <f t="shared" ca="1" si="16"/>
        <v>0</v>
      </c>
      <c r="G64">
        <f t="shared" ca="1" si="16"/>
        <v>0</v>
      </c>
      <c r="H64">
        <f t="shared" ca="1" si="16"/>
        <v>0</v>
      </c>
      <c r="I64">
        <f t="shared" ca="1" si="16"/>
        <v>0</v>
      </c>
      <c r="J64">
        <f t="shared" ca="1" si="16"/>
        <v>0</v>
      </c>
      <c r="K64">
        <f t="shared" ca="1" si="16"/>
        <v>0</v>
      </c>
      <c r="L64">
        <f t="shared" ca="1" si="16"/>
        <v>0</v>
      </c>
      <c r="M64">
        <f t="shared" ca="1" si="16"/>
        <v>0</v>
      </c>
      <c r="N64">
        <f t="shared" ca="1" si="16"/>
        <v>0</v>
      </c>
      <c r="O64">
        <f t="shared" ca="1" si="16"/>
        <v>0</v>
      </c>
      <c r="P64">
        <f t="shared" ca="1" si="16"/>
        <v>0</v>
      </c>
      <c r="Q64">
        <f t="shared" ca="1" si="16"/>
        <v>0</v>
      </c>
      <c r="R64">
        <f t="shared" ca="1" si="16"/>
        <v>0</v>
      </c>
      <c r="S64">
        <f t="shared" ca="1" si="16"/>
        <v>0</v>
      </c>
      <c r="T64">
        <f t="shared" ca="1" si="16"/>
        <v>0</v>
      </c>
      <c r="U64">
        <f t="shared" ca="1" si="16"/>
        <v>0</v>
      </c>
      <c r="V64">
        <f t="shared" ca="1" si="16"/>
        <v>0</v>
      </c>
      <c r="W64">
        <f t="shared" ca="1" si="16"/>
        <v>0</v>
      </c>
      <c r="X64">
        <f t="shared" ca="1" si="16"/>
        <v>0</v>
      </c>
      <c r="Y64">
        <f t="shared" ca="1" si="16"/>
        <v>0</v>
      </c>
      <c r="Z64">
        <f t="shared" ca="1" si="16"/>
        <v>0</v>
      </c>
      <c r="AA64">
        <f t="shared" ca="1" si="16"/>
        <v>0</v>
      </c>
      <c r="AB64">
        <f t="shared" ca="1" si="16"/>
        <v>0</v>
      </c>
      <c r="AC64" t="str">
        <f t="shared" ca="1" si="3"/>
        <v/>
      </c>
      <c r="AD64" t="str">
        <f t="shared" ca="1" si="4"/>
        <v>BPU</v>
      </c>
      <c r="AE64" t="str">
        <f t="shared" ca="1" si="5"/>
        <v>0</v>
      </c>
      <c r="AF64" t="str">
        <f t="shared" ca="1" si="6"/>
        <v>0</v>
      </c>
      <c r="AG64" t="str">
        <f t="shared" ca="1" si="7"/>
        <v>0</v>
      </c>
      <c r="AH64">
        <f t="shared" ca="1" si="13"/>
        <v>0</v>
      </c>
      <c r="AI64">
        <f t="shared" ca="1" si="13"/>
        <v>0</v>
      </c>
      <c r="AJ64">
        <f t="shared" ca="1" si="13"/>
        <v>0</v>
      </c>
      <c r="AK64">
        <f t="shared" ca="1" si="13"/>
        <v>0</v>
      </c>
      <c r="AL64">
        <f t="shared" ca="1" si="13"/>
        <v>0</v>
      </c>
      <c r="AM64">
        <f t="shared" ca="1" si="13"/>
        <v>0</v>
      </c>
      <c r="AN64">
        <f t="shared" ca="1" si="13"/>
        <v>0</v>
      </c>
      <c r="AO64">
        <f t="shared" ca="1" si="13"/>
        <v>0</v>
      </c>
      <c r="AP64">
        <f t="shared" ca="1" si="9"/>
        <v>0</v>
      </c>
    </row>
    <row r="65" spans="1:42" x14ac:dyDescent="0.2">
      <c r="A65">
        <f t="shared" ca="1" si="2"/>
        <v>0</v>
      </c>
      <c r="B65">
        <f t="shared" ca="1" si="16"/>
        <v>0</v>
      </c>
      <c r="C65">
        <f t="shared" ca="1" si="16"/>
        <v>0</v>
      </c>
      <c r="D65">
        <f t="shared" ca="1" si="16"/>
        <v>0</v>
      </c>
      <c r="E65">
        <f t="shared" ca="1" si="16"/>
        <v>0</v>
      </c>
      <c r="F65">
        <f t="shared" ca="1" si="16"/>
        <v>0</v>
      </c>
      <c r="G65">
        <f t="shared" ca="1" si="16"/>
        <v>0</v>
      </c>
      <c r="H65">
        <f t="shared" ca="1" si="16"/>
        <v>0</v>
      </c>
      <c r="I65">
        <f t="shared" ca="1" si="16"/>
        <v>0</v>
      </c>
      <c r="J65">
        <f t="shared" ca="1" si="16"/>
        <v>0</v>
      </c>
      <c r="K65">
        <f t="shared" ca="1" si="16"/>
        <v>0</v>
      </c>
      <c r="L65">
        <f t="shared" ca="1" si="16"/>
        <v>0</v>
      </c>
      <c r="M65">
        <f t="shared" ca="1" si="16"/>
        <v>0</v>
      </c>
      <c r="N65">
        <f t="shared" ca="1" si="16"/>
        <v>0</v>
      </c>
      <c r="O65">
        <f t="shared" ca="1" si="16"/>
        <v>0</v>
      </c>
      <c r="P65">
        <f t="shared" ca="1" si="16"/>
        <v>0</v>
      </c>
      <c r="Q65">
        <f t="shared" ca="1" si="16"/>
        <v>0</v>
      </c>
      <c r="R65">
        <f t="shared" ca="1" si="16"/>
        <v>0</v>
      </c>
      <c r="S65">
        <f t="shared" ca="1" si="16"/>
        <v>0</v>
      </c>
      <c r="T65">
        <f t="shared" ca="1" si="16"/>
        <v>0</v>
      </c>
      <c r="U65">
        <f t="shared" ca="1" si="16"/>
        <v>0</v>
      </c>
      <c r="V65">
        <f t="shared" ca="1" si="16"/>
        <v>0</v>
      </c>
      <c r="W65">
        <f t="shared" ca="1" si="16"/>
        <v>0</v>
      </c>
      <c r="X65">
        <f t="shared" ca="1" si="16"/>
        <v>0</v>
      </c>
      <c r="Y65">
        <f t="shared" ca="1" si="16"/>
        <v>0</v>
      </c>
      <c r="Z65">
        <f t="shared" ca="1" si="16"/>
        <v>0</v>
      </c>
      <c r="AA65">
        <f t="shared" ca="1" si="16"/>
        <v>0</v>
      </c>
      <c r="AB65">
        <f t="shared" ca="1" si="16"/>
        <v>0</v>
      </c>
      <c r="AC65" t="str">
        <f t="shared" ca="1" si="3"/>
        <v/>
      </c>
      <c r="AD65" t="str">
        <f t="shared" ca="1" si="4"/>
        <v>BPU</v>
      </c>
      <c r="AE65" t="str">
        <f t="shared" ca="1" si="5"/>
        <v>0</v>
      </c>
      <c r="AF65" t="str">
        <f t="shared" ca="1" si="6"/>
        <v>0</v>
      </c>
      <c r="AG65" t="str">
        <f t="shared" ca="1" si="7"/>
        <v>0</v>
      </c>
      <c r="AH65">
        <f t="shared" ca="1" si="13"/>
        <v>0</v>
      </c>
      <c r="AI65">
        <f t="shared" ca="1" si="13"/>
        <v>0</v>
      </c>
      <c r="AJ65">
        <f t="shared" ca="1" si="13"/>
        <v>0</v>
      </c>
      <c r="AK65">
        <f t="shared" ca="1" si="13"/>
        <v>0</v>
      </c>
      <c r="AL65">
        <f t="shared" ca="1" si="13"/>
        <v>0</v>
      </c>
      <c r="AM65">
        <f t="shared" ca="1" si="13"/>
        <v>0</v>
      </c>
      <c r="AN65">
        <f t="shared" ca="1" si="13"/>
        <v>0</v>
      </c>
      <c r="AO65">
        <f t="shared" ca="1" si="13"/>
        <v>0</v>
      </c>
      <c r="AP65">
        <f t="shared" ca="1" si="9"/>
        <v>0</v>
      </c>
    </row>
    <row r="66" spans="1:42" x14ac:dyDescent="0.2">
      <c r="A66">
        <f t="shared" ca="1" si="2"/>
        <v>0</v>
      </c>
      <c r="B66">
        <f t="shared" ca="1" si="16"/>
        <v>0</v>
      </c>
      <c r="C66">
        <f t="shared" ca="1" si="16"/>
        <v>0</v>
      </c>
      <c r="D66">
        <f t="shared" ca="1" si="16"/>
        <v>0</v>
      </c>
      <c r="E66">
        <f t="shared" ca="1" si="16"/>
        <v>0</v>
      </c>
      <c r="F66">
        <f t="shared" ca="1" si="16"/>
        <v>0</v>
      </c>
      <c r="G66">
        <f t="shared" ca="1" si="16"/>
        <v>0</v>
      </c>
      <c r="H66">
        <f t="shared" ca="1" si="16"/>
        <v>0</v>
      </c>
      <c r="I66">
        <f t="shared" ca="1" si="16"/>
        <v>0</v>
      </c>
      <c r="J66">
        <f t="shared" ca="1" si="16"/>
        <v>0</v>
      </c>
      <c r="K66">
        <f t="shared" ca="1" si="16"/>
        <v>0</v>
      </c>
      <c r="L66">
        <f t="shared" ca="1" si="16"/>
        <v>0</v>
      </c>
      <c r="M66">
        <f t="shared" ca="1" si="16"/>
        <v>0</v>
      </c>
      <c r="N66">
        <f t="shared" ca="1" si="16"/>
        <v>0</v>
      </c>
      <c r="O66">
        <f t="shared" ca="1" si="16"/>
        <v>0</v>
      </c>
      <c r="P66">
        <f t="shared" ca="1" si="16"/>
        <v>0</v>
      </c>
      <c r="Q66">
        <f t="shared" ca="1" si="16"/>
        <v>0</v>
      </c>
      <c r="R66">
        <f t="shared" ca="1" si="16"/>
        <v>0</v>
      </c>
      <c r="S66">
        <f t="shared" ca="1" si="16"/>
        <v>0</v>
      </c>
      <c r="T66">
        <f t="shared" ca="1" si="16"/>
        <v>0</v>
      </c>
      <c r="U66">
        <f t="shared" ca="1" si="16"/>
        <v>0</v>
      </c>
      <c r="V66">
        <f t="shared" ca="1" si="16"/>
        <v>0</v>
      </c>
      <c r="W66">
        <f t="shared" ca="1" si="16"/>
        <v>0</v>
      </c>
      <c r="X66">
        <f t="shared" ca="1" si="16"/>
        <v>0</v>
      </c>
      <c r="Y66">
        <f t="shared" ca="1" si="16"/>
        <v>0</v>
      </c>
      <c r="Z66">
        <f t="shared" ca="1" si="16"/>
        <v>0</v>
      </c>
      <c r="AA66">
        <f t="shared" ca="1" si="16"/>
        <v>0</v>
      </c>
      <c r="AB66">
        <f t="shared" ca="1" si="16"/>
        <v>0</v>
      </c>
      <c r="AC66" t="str">
        <f t="shared" ca="1" si="3"/>
        <v/>
      </c>
      <c r="AD66" t="str">
        <f t="shared" ca="1" si="4"/>
        <v>BPU</v>
      </c>
      <c r="AE66" t="str">
        <f t="shared" ca="1" si="5"/>
        <v>0</v>
      </c>
      <c r="AF66" t="str">
        <f t="shared" ca="1" si="6"/>
        <v>0</v>
      </c>
      <c r="AG66" t="str">
        <f t="shared" ca="1" si="7"/>
        <v>0</v>
      </c>
      <c r="AH66">
        <f t="shared" ca="1" si="13"/>
        <v>0</v>
      </c>
      <c r="AI66">
        <f t="shared" ca="1" si="13"/>
        <v>0</v>
      </c>
      <c r="AJ66">
        <f t="shared" ca="1" si="13"/>
        <v>0</v>
      </c>
      <c r="AK66">
        <f t="shared" ca="1" si="13"/>
        <v>0</v>
      </c>
      <c r="AL66">
        <f t="shared" ca="1" si="13"/>
        <v>0</v>
      </c>
      <c r="AM66">
        <f t="shared" ca="1" si="13"/>
        <v>0</v>
      </c>
      <c r="AN66">
        <f t="shared" ca="1" si="13"/>
        <v>0</v>
      </c>
      <c r="AO66">
        <f t="shared" ca="1" si="13"/>
        <v>0</v>
      </c>
      <c r="AP66">
        <f t="shared" ca="1" si="9"/>
        <v>0</v>
      </c>
    </row>
    <row r="67" spans="1:42" x14ac:dyDescent="0.2">
      <c r="A67">
        <f t="shared" ca="1" si="2"/>
        <v>0</v>
      </c>
      <c r="B67">
        <f t="shared" ca="1" si="16"/>
        <v>0</v>
      </c>
      <c r="C67">
        <f t="shared" ca="1" si="16"/>
        <v>0</v>
      </c>
      <c r="D67">
        <f t="shared" ca="1" si="16"/>
        <v>0</v>
      </c>
      <c r="E67">
        <f t="shared" ca="1" si="16"/>
        <v>0</v>
      </c>
      <c r="F67">
        <f t="shared" ca="1" si="16"/>
        <v>0</v>
      </c>
      <c r="G67">
        <f t="shared" ca="1" si="16"/>
        <v>0</v>
      </c>
      <c r="H67">
        <f t="shared" ca="1" si="16"/>
        <v>0</v>
      </c>
      <c r="I67">
        <f t="shared" ca="1" si="16"/>
        <v>0</v>
      </c>
      <c r="J67">
        <f t="shared" ca="1" si="16"/>
        <v>0</v>
      </c>
      <c r="K67">
        <f t="shared" ca="1" si="16"/>
        <v>0</v>
      </c>
      <c r="L67">
        <f t="shared" ca="1" si="16"/>
        <v>0</v>
      </c>
      <c r="M67">
        <f t="shared" ca="1" si="16"/>
        <v>0</v>
      </c>
      <c r="N67">
        <f t="shared" ca="1" si="16"/>
        <v>0</v>
      </c>
      <c r="O67">
        <f t="shared" ca="1" si="16"/>
        <v>0</v>
      </c>
      <c r="P67">
        <f t="shared" ca="1" si="16"/>
        <v>0</v>
      </c>
      <c r="Q67">
        <f t="shared" ca="1" si="16"/>
        <v>0</v>
      </c>
      <c r="R67">
        <f t="shared" ca="1" si="16"/>
        <v>0</v>
      </c>
      <c r="S67">
        <f t="shared" ca="1" si="16"/>
        <v>0</v>
      </c>
      <c r="T67">
        <f t="shared" ca="1" si="16"/>
        <v>0</v>
      </c>
      <c r="U67">
        <f t="shared" ca="1" si="16"/>
        <v>0</v>
      </c>
      <c r="V67">
        <f t="shared" ca="1" si="16"/>
        <v>0</v>
      </c>
      <c r="W67">
        <f t="shared" ca="1" si="16"/>
        <v>0</v>
      </c>
      <c r="X67">
        <f t="shared" ca="1" si="16"/>
        <v>0</v>
      </c>
      <c r="Y67">
        <f t="shared" ca="1" si="16"/>
        <v>0</v>
      </c>
      <c r="Z67">
        <f t="shared" ca="1" si="16"/>
        <v>0</v>
      </c>
      <c r="AA67">
        <f t="shared" ca="1" si="16"/>
        <v>0</v>
      </c>
      <c r="AB67">
        <f t="shared" ca="1" si="16"/>
        <v>0</v>
      </c>
      <c r="AC67" t="str">
        <f t="shared" ca="1" si="3"/>
        <v/>
      </c>
      <c r="AD67" t="str">
        <f t="shared" ca="1" si="4"/>
        <v>BPU</v>
      </c>
      <c r="AE67" t="str">
        <f t="shared" ca="1" si="5"/>
        <v>0</v>
      </c>
      <c r="AF67" t="str">
        <f t="shared" ca="1" si="6"/>
        <v>0</v>
      </c>
      <c r="AG67" t="str">
        <f t="shared" ca="1" si="7"/>
        <v>0</v>
      </c>
      <c r="AH67">
        <f t="shared" ca="1" si="13"/>
        <v>0</v>
      </c>
      <c r="AI67">
        <f t="shared" ca="1" si="13"/>
        <v>0</v>
      </c>
      <c r="AJ67">
        <f t="shared" ca="1" si="13"/>
        <v>0</v>
      </c>
      <c r="AK67">
        <f t="shared" ref="AJ67:AK102" ca="1" si="17">IF($AG67=AK$2,$X67,0)</f>
        <v>0</v>
      </c>
      <c r="AL67">
        <f t="shared" ca="1" si="13"/>
        <v>0</v>
      </c>
      <c r="AM67">
        <f t="shared" ca="1" si="13"/>
        <v>0</v>
      </c>
      <c r="AN67">
        <f t="shared" ca="1" si="13"/>
        <v>0</v>
      </c>
      <c r="AO67">
        <f t="shared" ca="1" si="13"/>
        <v>0</v>
      </c>
      <c r="AP67">
        <f t="shared" ca="1" si="9"/>
        <v>0</v>
      </c>
    </row>
    <row r="68" spans="1:42" x14ac:dyDescent="0.2">
      <c r="A68">
        <f t="shared" ref="A68:P102" ca="1" si="18">INDIRECT("'3-Lift'!"&amp;CELL("address",A68))</f>
        <v>0</v>
      </c>
      <c r="B68">
        <f t="shared" ca="1" si="18"/>
        <v>0</v>
      </c>
      <c r="C68">
        <f t="shared" ca="1" si="18"/>
        <v>0</v>
      </c>
      <c r="D68">
        <f t="shared" ca="1" si="18"/>
        <v>0</v>
      </c>
      <c r="E68">
        <f t="shared" ca="1" si="18"/>
        <v>0</v>
      </c>
      <c r="F68">
        <f t="shared" ca="1" si="18"/>
        <v>0</v>
      </c>
      <c r="G68">
        <f t="shared" ca="1" si="18"/>
        <v>0</v>
      </c>
      <c r="H68">
        <f t="shared" ca="1" si="18"/>
        <v>0</v>
      </c>
      <c r="I68">
        <f t="shared" ca="1" si="18"/>
        <v>0</v>
      </c>
      <c r="J68">
        <f t="shared" ca="1" si="18"/>
        <v>0</v>
      </c>
      <c r="K68">
        <f t="shared" ca="1" si="18"/>
        <v>0</v>
      </c>
      <c r="L68">
        <f t="shared" ca="1" si="18"/>
        <v>0</v>
      </c>
      <c r="M68">
        <f t="shared" ca="1" si="18"/>
        <v>0</v>
      </c>
      <c r="N68">
        <f t="shared" ca="1" si="18"/>
        <v>0</v>
      </c>
      <c r="O68">
        <f t="shared" ca="1" si="18"/>
        <v>0</v>
      </c>
      <c r="P68">
        <f t="shared" ca="1" si="18"/>
        <v>0</v>
      </c>
      <c r="Q68">
        <f t="shared" ca="1" si="16"/>
        <v>0</v>
      </c>
      <c r="R68">
        <f t="shared" ca="1" si="16"/>
        <v>0</v>
      </c>
      <c r="S68">
        <f t="shared" ca="1" si="16"/>
        <v>0</v>
      </c>
      <c r="T68">
        <f t="shared" ca="1" si="16"/>
        <v>0</v>
      </c>
      <c r="U68">
        <f t="shared" ca="1" si="16"/>
        <v>0</v>
      </c>
      <c r="V68">
        <f t="shared" ca="1" si="16"/>
        <v>0</v>
      </c>
      <c r="W68">
        <f t="shared" ca="1" si="16"/>
        <v>0</v>
      </c>
      <c r="X68">
        <f t="shared" ca="1" si="16"/>
        <v>0</v>
      </c>
      <c r="Y68">
        <f t="shared" ca="1" si="16"/>
        <v>0</v>
      </c>
      <c r="Z68">
        <f t="shared" ca="1" si="16"/>
        <v>0</v>
      </c>
      <c r="AA68">
        <f t="shared" ca="1" si="16"/>
        <v>0</v>
      </c>
      <c r="AB68">
        <f t="shared" ca="1" si="16"/>
        <v>0</v>
      </c>
      <c r="AC68" t="str">
        <f t="shared" ref="AC68:AC102" ca="1" si="19">MID(AA68,3,1)</f>
        <v/>
      </c>
      <c r="AD68" t="str">
        <f t="shared" ref="AD68:AD102" ca="1" si="20">IF(RIGHT(C68,4)="ABPU","ABPU","BPU")</f>
        <v>BPU</v>
      </c>
      <c r="AE68" t="str">
        <f t="shared" ref="AE68:AE102" ca="1" si="21">IF(AD68="ABPU",RIGHT(C68,6),RIGHT(C68,5))</f>
        <v>0</v>
      </c>
      <c r="AF68" t="str">
        <f t="shared" ref="AF68:AF102" ca="1" si="22">LEFT(AE68,1)</f>
        <v>0</v>
      </c>
      <c r="AG68" t="str">
        <f t="shared" ref="AG68:AG102" ca="1" si="23">AC68&amp;AE68</f>
        <v>0</v>
      </c>
      <c r="AH68">
        <f t="shared" ref="AH68:AO102" ca="1" si="24">IF($AG68=AH$2,$X68,0)</f>
        <v>0</v>
      </c>
      <c r="AI68">
        <f t="shared" ca="1" si="24"/>
        <v>0</v>
      </c>
      <c r="AJ68">
        <f t="shared" ca="1" si="17"/>
        <v>0</v>
      </c>
      <c r="AK68">
        <f t="shared" ca="1" si="17"/>
        <v>0</v>
      </c>
      <c r="AL68">
        <f t="shared" ca="1" si="24"/>
        <v>0</v>
      </c>
      <c r="AM68">
        <f t="shared" ca="1" si="24"/>
        <v>0</v>
      </c>
      <c r="AN68">
        <f t="shared" ca="1" si="24"/>
        <v>0</v>
      </c>
      <c r="AO68">
        <f t="shared" ca="1" si="24"/>
        <v>0</v>
      </c>
      <c r="AP68">
        <f t="shared" ref="AP68:AP102" ca="1" si="25">A68</f>
        <v>0</v>
      </c>
    </row>
    <row r="69" spans="1:42" x14ac:dyDescent="0.2">
      <c r="A69">
        <f t="shared" ca="1" si="18"/>
        <v>0</v>
      </c>
      <c r="B69">
        <f t="shared" ca="1" si="16"/>
        <v>0</v>
      </c>
      <c r="C69">
        <f t="shared" ca="1" si="16"/>
        <v>0</v>
      </c>
      <c r="D69">
        <f t="shared" ca="1" si="16"/>
        <v>0</v>
      </c>
      <c r="E69">
        <f t="shared" ca="1" si="16"/>
        <v>0</v>
      </c>
      <c r="F69">
        <f t="shared" ca="1" si="16"/>
        <v>0</v>
      </c>
      <c r="G69">
        <f t="shared" ca="1" si="16"/>
        <v>0</v>
      </c>
      <c r="H69">
        <f t="shared" ca="1" si="16"/>
        <v>0</v>
      </c>
      <c r="I69">
        <f t="shared" ca="1" si="16"/>
        <v>0</v>
      </c>
      <c r="J69">
        <f t="shared" ca="1" si="16"/>
        <v>0</v>
      </c>
      <c r="K69">
        <f t="shared" ca="1" si="16"/>
        <v>0</v>
      </c>
      <c r="L69">
        <f t="shared" ca="1" si="16"/>
        <v>0</v>
      </c>
      <c r="M69">
        <f t="shared" ca="1" si="16"/>
        <v>0</v>
      </c>
      <c r="N69">
        <f t="shared" ca="1" si="16"/>
        <v>0</v>
      </c>
      <c r="O69">
        <f t="shared" ca="1" si="16"/>
        <v>0</v>
      </c>
      <c r="P69">
        <f t="shared" ca="1" si="16"/>
        <v>0</v>
      </c>
      <c r="Q69">
        <f t="shared" ca="1" si="16"/>
        <v>0</v>
      </c>
      <c r="R69">
        <f t="shared" ca="1" si="16"/>
        <v>0</v>
      </c>
      <c r="S69">
        <f t="shared" ca="1" si="16"/>
        <v>0</v>
      </c>
      <c r="T69">
        <f t="shared" ca="1" si="16"/>
        <v>0</v>
      </c>
      <c r="U69">
        <f t="shared" ca="1" si="16"/>
        <v>0</v>
      </c>
      <c r="V69">
        <f t="shared" ca="1" si="16"/>
        <v>0</v>
      </c>
      <c r="W69">
        <f t="shared" ca="1" si="16"/>
        <v>0</v>
      </c>
      <c r="X69">
        <f t="shared" ca="1" si="16"/>
        <v>0</v>
      </c>
      <c r="Y69">
        <f t="shared" ca="1" si="16"/>
        <v>0</v>
      </c>
      <c r="Z69">
        <f t="shared" ca="1" si="16"/>
        <v>0</v>
      </c>
      <c r="AA69">
        <f t="shared" ca="1" si="16"/>
        <v>0</v>
      </c>
      <c r="AB69">
        <f t="shared" ca="1" si="16"/>
        <v>0</v>
      </c>
      <c r="AC69" t="str">
        <f t="shared" ca="1" si="19"/>
        <v/>
      </c>
      <c r="AD69" t="str">
        <f t="shared" ca="1" si="20"/>
        <v>BPU</v>
      </c>
      <c r="AE69" t="str">
        <f t="shared" ca="1" si="21"/>
        <v>0</v>
      </c>
      <c r="AF69" t="str">
        <f t="shared" ca="1" si="22"/>
        <v>0</v>
      </c>
      <c r="AG69" t="str">
        <f t="shared" ca="1" si="23"/>
        <v>0</v>
      </c>
      <c r="AH69">
        <f t="shared" ca="1" si="24"/>
        <v>0</v>
      </c>
      <c r="AI69">
        <f t="shared" ca="1" si="24"/>
        <v>0</v>
      </c>
      <c r="AJ69">
        <f t="shared" ca="1" si="17"/>
        <v>0</v>
      </c>
      <c r="AK69">
        <f t="shared" ca="1" si="17"/>
        <v>0</v>
      </c>
      <c r="AL69">
        <f t="shared" ca="1" si="24"/>
        <v>0</v>
      </c>
      <c r="AM69">
        <f t="shared" ca="1" si="24"/>
        <v>0</v>
      </c>
      <c r="AN69">
        <f t="shared" ca="1" si="24"/>
        <v>0</v>
      </c>
      <c r="AO69">
        <f t="shared" ca="1" si="24"/>
        <v>0</v>
      </c>
      <c r="AP69">
        <f t="shared" ca="1" si="25"/>
        <v>0</v>
      </c>
    </row>
    <row r="70" spans="1:42" x14ac:dyDescent="0.2">
      <c r="A70">
        <f t="shared" ca="1" si="18"/>
        <v>0</v>
      </c>
      <c r="B70">
        <f t="shared" ca="1" si="16"/>
        <v>0</v>
      </c>
      <c r="C70">
        <f t="shared" ca="1" si="16"/>
        <v>0</v>
      </c>
      <c r="D70">
        <f t="shared" ca="1" si="16"/>
        <v>0</v>
      </c>
      <c r="E70">
        <f t="shared" ca="1" si="16"/>
        <v>0</v>
      </c>
      <c r="F70">
        <f t="shared" ca="1" si="16"/>
        <v>0</v>
      </c>
      <c r="G70">
        <f t="shared" ca="1" si="16"/>
        <v>0</v>
      </c>
      <c r="H70">
        <f t="shared" ref="B70:AB79" ca="1" si="26">INDIRECT("'3-Lift'!"&amp;CELL("address",H70))</f>
        <v>0</v>
      </c>
      <c r="I70">
        <f t="shared" ca="1" si="26"/>
        <v>0</v>
      </c>
      <c r="J70">
        <f t="shared" ca="1" si="26"/>
        <v>0</v>
      </c>
      <c r="K70">
        <f t="shared" ca="1" si="26"/>
        <v>0</v>
      </c>
      <c r="L70">
        <f t="shared" ca="1" si="26"/>
        <v>0</v>
      </c>
      <c r="M70">
        <f t="shared" ca="1" si="26"/>
        <v>0</v>
      </c>
      <c r="N70">
        <f t="shared" ca="1" si="26"/>
        <v>0</v>
      </c>
      <c r="O70">
        <f t="shared" ca="1" si="26"/>
        <v>0</v>
      </c>
      <c r="P70">
        <f t="shared" ca="1" si="26"/>
        <v>0</v>
      </c>
      <c r="Q70">
        <f t="shared" ca="1" si="26"/>
        <v>0</v>
      </c>
      <c r="R70">
        <f t="shared" ca="1" si="26"/>
        <v>0</v>
      </c>
      <c r="S70">
        <f t="shared" ca="1" si="26"/>
        <v>0</v>
      </c>
      <c r="T70">
        <f t="shared" ca="1" si="26"/>
        <v>0</v>
      </c>
      <c r="U70">
        <f t="shared" ca="1" si="26"/>
        <v>0</v>
      </c>
      <c r="V70">
        <f t="shared" ca="1" si="26"/>
        <v>0</v>
      </c>
      <c r="W70">
        <f t="shared" ca="1" si="26"/>
        <v>0</v>
      </c>
      <c r="X70">
        <f t="shared" ca="1" si="26"/>
        <v>0</v>
      </c>
      <c r="Y70">
        <f t="shared" ca="1" si="26"/>
        <v>0</v>
      </c>
      <c r="Z70">
        <f t="shared" ca="1" si="26"/>
        <v>0</v>
      </c>
      <c r="AA70">
        <f t="shared" ca="1" si="26"/>
        <v>0</v>
      </c>
      <c r="AB70">
        <f t="shared" ca="1" si="26"/>
        <v>0</v>
      </c>
      <c r="AC70" t="str">
        <f t="shared" ca="1" si="19"/>
        <v/>
      </c>
      <c r="AD70" t="str">
        <f t="shared" ca="1" si="20"/>
        <v>BPU</v>
      </c>
      <c r="AE70" t="str">
        <f t="shared" ca="1" si="21"/>
        <v>0</v>
      </c>
      <c r="AF70" t="str">
        <f t="shared" ca="1" si="22"/>
        <v>0</v>
      </c>
      <c r="AG70" t="str">
        <f t="shared" ca="1" si="23"/>
        <v>0</v>
      </c>
      <c r="AH70">
        <f t="shared" ca="1" si="24"/>
        <v>0</v>
      </c>
      <c r="AI70">
        <f t="shared" ca="1" si="24"/>
        <v>0</v>
      </c>
      <c r="AJ70">
        <f t="shared" ca="1" si="17"/>
        <v>0</v>
      </c>
      <c r="AK70">
        <f t="shared" ca="1" si="17"/>
        <v>0</v>
      </c>
      <c r="AL70">
        <f t="shared" ca="1" si="24"/>
        <v>0</v>
      </c>
      <c r="AM70">
        <f t="shared" ca="1" si="24"/>
        <v>0</v>
      </c>
      <c r="AN70">
        <f t="shared" ca="1" si="24"/>
        <v>0</v>
      </c>
      <c r="AO70">
        <f t="shared" ca="1" si="24"/>
        <v>0</v>
      </c>
      <c r="AP70">
        <f t="shared" ca="1" si="25"/>
        <v>0</v>
      </c>
    </row>
    <row r="71" spans="1:42" x14ac:dyDescent="0.2">
      <c r="A71">
        <f t="shared" ca="1" si="18"/>
        <v>0</v>
      </c>
      <c r="B71">
        <f t="shared" ca="1" si="26"/>
        <v>0</v>
      </c>
      <c r="C71">
        <f t="shared" ca="1" si="26"/>
        <v>0</v>
      </c>
      <c r="D71">
        <f t="shared" ca="1" si="26"/>
        <v>0</v>
      </c>
      <c r="E71">
        <f t="shared" ca="1" si="26"/>
        <v>0</v>
      </c>
      <c r="F71">
        <f t="shared" ca="1" si="26"/>
        <v>0</v>
      </c>
      <c r="G71">
        <f t="shared" ca="1" si="26"/>
        <v>0</v>
      </c>
      <c r="H71">
        <f t="shared" ca="1" si="26"/>
        <v>0</v>
      </c>
      <c r="I71">
        <f t="shared" ca="1" si="26"/>
        <v>0</v>
      </c>
      <c r="J71">
        <f t="shared" ca="1" si="26"/>
        <v>0</v>
      </c>
      <c r="K71">
        <f t="shared" ca="1" si="26"/>
        <v>0</v>
      </c>
      <c r="L71">
        <f t="shared" ca="1" si="26"/>
        <v>0</v>
      </c>
      <c r="M71">
        <f t="shared" ca="1" si="26"/>
        <v>0</v>
      </c>
      <c r="N71">
        <f t="shared" ca="1" si="26"/>
        <v>0</v>
      </c>
      <c r="O71">
        <f t="shared" ca="1" si="26"/>
        <v>0</v>
      </c>
      <c r="P71">
        <f t="shared" ca="1" si="26"/>
        <v>0</v>
      </c>
      <c r="Q71">
        <f t="shared" ca="1" si="26"/>
        <v>0</v>
      </c>
      <c r="R71">
        <f t="shared" ca="1" si="26"/>
        <v>0</v>
      </c>
      <c r="S71">
        <f t="shared" ca="1" si="26"/>
        <v>0</v>
      </c>
      <c r="T71">
        <f t="shared" ca="1" si="26"/>
        <v>0</v>
      </c>
      <c r="U71">
        <f t="shared" ca="1" si="26"/>
        <v>0</v>
      </c>
      <c r="V71">
        <f t="shared" ca="1" si="26"/>
        <v>0</v>
      </c>
      <c r="W71">
        <f t="shared" ca="1" si="26"/>
        <v>0</v>
      </c>
      <c r="X71">
        <f t="shared" ca="1" si="26"/>
        <v>0</v>
      </c>
      <c r="Y71">
        <f t="shared" ca="1" si="26"/>
        <v>0</v>
      </c>
      <c r="Z71">
        <f t="shared" ca="1" si="26"/>
        <v>0</v>
      </c>
      <c r="AA71">
        <f t="shared" ca="1" si="26"/>
        <v>0</v>
      </c>
      <c r="AB71">
        <f t="shared" ca="1" si="26"/>
        <v>0</v>
      </c>
      <c r="AC71" t="str">
        <f t="shared" ca="1" si="19"/>
        <v/>
      </c>
      <c r="AD71" t="str">
        <f t="shared" ca="1" si="20"/>
        <v>BPU</v>
      </c>
      <c r="AE71" t="str">
        <f t="shared" ca="1" si="21"/>
        <v>0</v>
      </c>
      <c r="AF71" t="str">
        <f t="shared" ca="1" si="22"/>
        <v>0</v>
      </c>
      <c r="AG71" t="str">
        <f t="shared" ca="1" si="23"/>
        <v>0</v>
      </c>
      <c r="AH71">
        <f t="shared" ca="1" si="24"/>
        <v>0</v>
      </c>
      <c r="AI71">
        <f t="shared" ca="1" si="24"/>
        <v>0</v>
      </c>
      <c r="AJ71">
        <f t="shared" ca="1" si="17"/>
        <v>0</v>
      </c>
      <c r="AK71">
        <f t="shared" ca="1" si="17"/>
        <v>0</v>
      </c>
      <c r="AL71">
        <f t="shared" ca="1" si="24"/>
        <v>0</v>
      </c>
      <c r="AM71">
        <f t="shared" ca="1" si="24"/>
        <v>0</v>
      </c>
      <c r="AN71">
        <f t="shared" ca="1" si="24"/>
        <v>0</v>
      </c>
      <c r="AO71">
        <f t="shared" ca="1" si="24"/>
        <v>0</v>
      </c>
      <c r="AP71">
        <f t="shared" ca="1" si="25"/>
        <v>0</v>
      </c>
    </row>
    <row r="72" spans="1:42" x14ac:dyDescent="0.2">
      <c r="A72">
        <f t="shared" ca="1" si="18"/>
        <v>0</v>
      </c>
      <c r="B72">
        <f t="shared" ca="1" si="26"/>
        <v>0</v>
      </c>
      <c r="C72">
        <f t="shared" ca="1" si="26"/>
        <v>0</v>
      </c>
      <c r="D72">
        <f t="shared" ca="1" si="26"/>
        <v>0</v>
      </c>
      <c r="E72">
        <f t="shared" ca="1" si="26"/>
        <v>0</v>
      </c>
      <c r="F72">
        <f t="shared" ca="1" si="26"/>
        <v>0</v>
      </c>
      <c r="G72">
        <f t="shared" ca="1" si="26"/>
        <v>0</v>
      </c>
      <c r="H72">
        <f t="shared" ca="1" si="26"/>
        <v>0</v>
      </c>
      <c r="I72">
        <f t="shared" ca="1" si="26"/>
        <v>0</v>
      </c>
      <c r="J72">
        <f t="shared" ca="1" si="26"/>
        <v>0</v>
      </c>
      <c r="K72">
        <f t="shared" ca="1" si="26"/>
        <v>0</v>
      </c>
      <c r="L72">
        <f t="shared" ca="1" si="26"/>
        <v>0</v>
      </c>
      <c r="M72">
        <f t="shared" ca="1" si="26"/>
        <v>0</v>
      </c>
      <c r="N72">
        <f t="shared" ca="1" si="26"/>
        <v>0</v>
      </c>
      <c r="O72">
        <f t="shared" ca="1" si="26"/>
        <v>0</v>
      </c>
      <c r="P72">
        <f t="shared" ca="1" si="26"/>
        <v>0</v>
      </c>
      <c r="Q72">
        <f t="shared" ca="1" si="26"/>
        <v>0</v>
      </c>
      <c r="R72">
        <f t="shared" ca="1" si="26"/>
        <v>0</v>
      </c>
      <c r="S72">
        <f t="shared" ca="1" si="26"/>
        <v>0</v>
      </c>
      <c r="T72">
        <f t="shared" ca="1" si="26"/>
        <v>0</v>
      </c>
      <c r="U72">
        <f t="shared" ca="1" si="26"/>
        <v>0</v>
      </c>
      <c r="V72">
        <f t="shared" ca="1" si="26"/>
        <v>0</v>
      </c>
      <c r="W72">
        <f t="shared" ca="1" si="26"/>
        <v>0</v>
      </c>
      <c r="X72">
        <f t="shared" ca="1" si="26"/>
        <v>0</v>
      </c>
      <c r="Y72">
        <f t="shared" ca="1" si="26"/>
        <v>0</v>
      </c>
      <c r="Z72">
        <f t="shared" ca="1" si="26"/>
        <v>0</v>
      </c>
      <c r="AA72">
        <f t="shared" ca="1" si="26"/>
        <v>0</v>
      </c>
      <c r="AB72">
        <f t="shared" ca="1" si="26"/>
        <v>0</v>
      </c>
      <c r="AC72" t="str">
        <f t="shared" ca="1" si="19"/>
        <v/>
      </c>
      <c r="AD72" t="str">
        <f t="shared" ca="1" si="20"/>
        <v>BPU</v>
      </c>
      <c r="AE72" t="str">
        <f t="shared" ca="1" si="21"/>
        <v>0</v>
      </c>
      <c r="AF72" t="str">
        <f t="shared" ca="1" si="22"/>
        <v>0</v>
      </c>
      <c r="AG72" t="str">
        <f t="shared" ca="1" si="23"/>
        <v>0</v>
      </c>
      <c r="AH72">
        <f t="shared" ca="1" si="24"/>
        <v>0</v>
      </c>
      <c r="AI72">
        <f t="shared" ca="1" si="24"/>
        <v>0</v>
      </c>
      <c r="AJ72">
        <f t="shared" ca="1" si="17"/>
        <v>0</v>
      </c>
      <c r="AK72">
        <f t="shared" ca="1" si="17"/>
        <v>0</v>
      </c>
      <c r="AL72">
        <f t="shared" ca="1" si="24"/>
        <v>0</v>
      </c>
      <c r="AM72">
        <f t="shared" ca="1" si="24"/>
        <v>0</v>
      </c>
      <c r="AN72">
        <f t="shared" ca="1" si="24"/>
        <v>0</v>
      </c>
      <c r="AO72">
        <f t="shared" ca="1" si="24"/>
        <v>0</v>
      </c>
      <c r="AP72">
        <f t="shared" ca="1" si="25"/>
        <v>0</v>
      </c>
    </row>
    <row r="73" spans="1:42" x14ac:dyDescent="0.2">
      <c r="A73">
        <f t="shared" ca="1" si="18"/>
        <v>0</v>
      </c>
      <c r="B73">
        <f t="shared" ca="1" si="26"/>
        <v>0</v>
      </c>
      <c r="C73">
        <f t="shared" ca="1" si="26"/>
        <v>0</v>
      </c>
      <c r="D73">
        <f t="shared" ca="1" si="26"/>
        <v>0</v>
      </c>
      <c r="E73">
        <f t="shared" ca="1" si="26"/>
        <v>0</v>
      </c>
      <c r="F73">
        <f t="shared" ca="1" si="26"/>
        <v>0</v>
      </c>
      <c r="G73">
        <f t="shared" ca="1" si="26"/>
        <v>0</v>
      </c>
      <c r="H73">
        <f t="shared" ca="1" si="26"/>
        <v>0</v>
      </c>
      <c r="I73">
        <f t="shared" ca="1" si="26"/>
        <v>0</v>
      </c>
      <c r="J73">
        <f t="shared" ca="1" si="26"/>
        <v>0</v>
      </c>
      <c r="K73">
        <f t="shared" ca="1" si="26"/>
        <v>0</v>
      </c>
      <c r="L73">
        <f t="shared" ca="1" si="26"/>
        <v>0</v>
      </c>
      <c r="M73">
        <f t="shared" ca="1" si="26"/>
        <v>0</v>
      </c>
      <c r="N73">
        <f t="shared" ca="1" si="26"/>
        <v>0</v>
      </c>
      <c r="O73">
        <f t="shared" ca="1" si="26"/>
        <v>0</v>
      </c>
      <c r="P73">
        <f t="shared" ca="1" si="26"/>
        <v>0</v>
      </c>
      <c r="Q73">
        <f t="shared" ca="1" si="26"/>
        <v>0</v>
      </c>
      <c r="R73">
        <f t="shared" ca="1" si="26"/>
        <v>0</v>
      </c>
      <c r="S73">
        <f t="shared" ca="1" si="26"/>
        <v>0</v>
      </c>
      <c r="T73">
        <f t="shared" ca="1" si="26"/>
        <v>0</v>
      </c>
      <c r="U73">
        <f t="shared" ca="1" si="26"/>
        <v>0</v>
      </c>
      <c r="V73">
        <f t="shared" ca="1" si="26"/>
        <v>0</v>
      </c>
      <c r="W73">
        <f t="shared" ca="1" si="26"/>
        <v>0</v>
      </c>
      <c r="X73">
        <f t="shared" ca="1" si="26"/>
        <v>0</v>
      </c>
      <c r="Y73">
        <f t="shared" ca="1" si="26"/>
        <v>0</v>
      </c>
      <c r="Z73">
        <f t="shared" ca="1" si="26"/>
        <v>0</v>
      </c>
      <c r="AA73">
        <f t="shared" ca="1" si="26"/>
        <v>0</v>
      </c>
      <c r="AB73">
        <f t="shared" ca="1" si="26"/>
        <v>0</v>
      </c>
      <c r="AC73" t="str">
        <f t="shared" ca="1" si="19"/>
        <v/>
      </c>
      <c r="AD73" t="str">
        <f t="shared" ca="1" si="20"/>
        <v>BPU</v>
      </c>
      <c r="AE73" t="str">
        <f t="shared" ca="1" si="21"/>
        <v>0</v>
      </c>
      <c r="AF73" t="str">
        <f t="shared" ca="1" si="22"/>
        <v>0</v>
      </c>
      <c r="AG73" t="str">
        <f t="shared" ca="1" si="23"/>
        <v>0</v>
      </c>
      <c r="AH73">
        <f t="shared" ca="1" si="24"/>
        <v>0</v>
      </c>
      <c r="AI73">
        <f t="shared" ca="1" si="24"/>
        <v>0</v>
      </c>
      <c r="AJ73">
        <f t="shared" ca="1" si="17"/>
        <v>0</v>
      </c>
      <c r="AK73">
        <f t="shared" ca="1" si="17"/>
        <v>0</v>
      </c>
      <c r="AL73">
        <f t="shared" ca="1" si="24"/>
        <v>0</v>
      </c>
      <c r="AM73">
        <f t="shared" ca="1" si="24"/>
        <v>0</v>
      </c>
      <c r="AN73">
        <f t="shared" ca="1" si="24"/>
        <v>0</v>
      </c>
      <c r="AO73">
        <f t="shared" ca="1" si="24"/>
        <v>0</v>
      </c>
      <c r="AP73">
        <f t="shared" ca="1" si="25"/>
        <v>0</v>
      </c>
    </row>
    <row r="74" spans="1:42" x14ac:dyDescent="0.2">
      <c r="A74">
        <f t="shared" ca="1" si="18"/>
        <v>0</v>
      </c>
      <c r="B74">
        <f t="shared" ca="1" si="26"/>
        <v>0</v>
      </c>
      <c r="C74">
        <f t="shared" ca="1" si="26"/>
        <v>0</v>
      </c>
      <c r="D74">
        <f t="shared" ca="1" si="26"/>
        <v>0</v>
      </c>
      <c r="E74">
        <f t="shared" ca="1" si="26"/>
        <v>0</v>
      </c>
      <c r="F74">
        <f t="shared" ca="1" si="26"/>
        <v>0</v>
      </c>
      <c r="G74">
        <f t="shared" ca="1" si="26"/>
        <v>0</v>
      </c>
      <c r="H74">
        <f t="shared" ca="1" si="26"/>
        <v>0</v>
      </c>
      <c r="I74">
        <f t="shared" ca="1" si="26"/>
        <v>0</v>
      </c>
      <c r="J74">
        <f t="shared" ca="1" si="26"/>
        <v>0</v>
      </c>
      <c r="K74">
        <f t="shared" ca="1" si="26"/>
        <v>0</v>
      </c>
      <c r="L74">
        <f t="shared" ca="1" si="26"/>
        <v>0</v>
      </c>
      <c r="M74">
        <f t="shared" ca="1" si="26"/>
        <v>0</v>
      </c>
      <c r="N74">
        <f t="shared" ca="1" si="26"/>
        <v>0</v>
      </c>
      <c r="O74">
        <f t="shared" ca="1" si="26"/>
        <v>0</v>
      </c>
      <c r="P74">
        <f t="shared" ca="1" si="26"/>
        <v>0</v>
      </c>
      <c r="Q74">
        <f t="shared" ca="1" si="26"/>
        <v>0</v>
      </c>
      <c r="R74">
        <f t="shared" ca="1" si="26"/>
        <v>0</v>
      </c>
      <c r="S74">
        <f t="shared" ca="1" si="26"/>
        <v>0</v>
      </c>
      <c r="T74">
        <f t="shared" ca="1" si="26"/>
        <v>0</v>
      </c>
      <c r="U74">
        <f t="shared" ca="1" si="26"/>
        <v>0</v>
      </c>
      <c r="V74">
        <f t="shared" ca="1" si="26"/>
        <v>0</v>
      </c>
      <c r="W74">
        <f t="shared" ca="1" si="26"/>
        <v>0</v>
      </c>
      <c r="X74">
        <f t="shared" ca="1" si="26"/>
        <v>0</v>
      </c>
      <c r="Y74">
        <f t="shared" ca="1" si="26"/>
        <v>0</v>
      </c>
      <c r="Z74">
        <f t="shared" ca="1" si="26"/>
        <v>0</v>
      </c>
      <c r="AA74">
        <f t="shared" ca="1" si="26"/>
        <v>0</v>
      </c>
      <c r="AB74">
        <f t="shared" ca="1" si="26"/>
        <v>0</v>
      </c>
      <c r="AC74" t="str">
        <f t="shared" ca="1" si="19"/>
        <v/>
      </c>
      <c r="AD74" t="str">
        <f t="shared" ca="1" si="20"/>
        <v>BPU</v>
      </c>
      <c r="AE74" t="str">
        <f t="shared" ca="1" si="21"/>
        <v>0</v>
      </c>
      <c r="AF74" t="str">
        <f t="shared" ca="1" si="22"/>
        <v>0</v>
      </c>
      <c r="AG74" t="str">
        <f t="shared" ca="1" si="23"/>
        <v>0</v>
      </c>
      <c r="AH74">
        <f t="shared" ca="1" si="24"/>
        <v>0</v>
      </c>
      <c r="AI74">
        <f t="shared" ca="1" si="24"/>
        <v>0</v>
      </c>
      <c r="AJ74">
        <f t="shared" ca="1" si="17"/>
        <v>0</v>
      </c>
      <c r="AK74">
        <f t="shared" ca="1" si="17"/>
        <v>0</v>
      </c>
      <c r="AL74">
        <f t="shared" ca="1" si="24"/>
        <v>0</v>
      </c>
      <c r="AM74">
        <f t="shared" ca="1" si="24"/>
        <v>0</v>
      </c>
      <c r="AN74">
        <f t="shared" ca="1" si="24"/>
        <v>0</v>
      </c>
      <c r="AO74">
        <f t="shared" ca="1" si="24"/>
        <v>0</v>
      </c>
      <c r="AP74">
        <f t="shared" ca="1" si="25"/>
        <v>0</v>
      </c>
    </row>
    <row r="75" spans="1:42" x14ac:dyDescent="0.2">
      <c r="A75">
        <f t="shared" ca="1" si="18"/>
        <v>0</v>
      </c>
      <c r="B75">
        <f t="shared" ca="1" si="26"/>
        <v>0</v>
      </c>
      <c r="C75">
        <f t="shared" ca="1" si="26"/>
        <v>0</v>
      </c>
      <c r="D75">
        <f t="shared" ca="1" si="26"/>
        <v>0</v>
      </c>
      <c r="E75">
        <f t="shared" ca="1" si="26"/>
        <v>0</v>
      </c>
      <c r="F75">
        <f t="shared" ca="1" si="26"/>
        <v>0</v>
      </c>
      <c r="G75">
        <f t="shared" ca="1" si="26"/>
        <v>0</v>
      </c>
      <c r="H75">
        <f t="shared" ca="1" si="26"/>
        <v>0</v>
      </c>
      <c r="I75">
        <f t="shared" ca="1" si="26"/>
        <v>0</v>
      </c>
      <c r="J75">
        <f t="shared" ca="1" si="26"/>
        <v>0</v>
      </c>
      <c r="K75">
        <f t="shared" ca="1" si="26"/>
        <v>0</v>
      </c>
      <c r="L75">
        <f t="shared" ca="1" si="26"/>
        <v>0</v>
      </c>
      <c r="M75">
        <f t="shared" ca="1" si="26"/>
        <v>0</v>
      </c>
      <c r="N75">
        <f t="shared" ca="1" si="26"/>
        <v>0</v>
      </c>
      <c r="O75">
        <f t="shared" ca="1" si="26"/>
        <v>0</v>
      </c>
      <c r="P75">
        <f t="shared" ca="1" si="26"/>
        <v>0</v>
      </c>
      <c r="Q75">
        <f t="shared" ca="1" si="26"/>
        <v>0</v>
      </c>
      <c r="R75">
        <f t="shared" ca="1" si="26"/>
        <v>0</v>
      </c>
      <c r="S75">
        <f t="shared" ca="1" si="26"/>
        <v>0</v>
      </c>
      <c r="T75">
        <f t="shared" ca="1" si="26"/>
        <v>0</v>
      </c>
      <c r="U75">
        <f t="shared" ca="1" si="26"/>
        <v>0</v>
      </c>
      <c r="V75">
        <f t="shared" ca="1" si="26"/>
        <v>0</v>
      </c>
      <c r="W75">
        <f t="shared" ca="1" si="26"/>
        <v>0</v>
      </c>
      <c r="X75">
        <f t="shared" ca="1" si="26"/>
        <v>0</v>
      </c>
      <c r="Y75">
        <f t="shared" ca="1" si="26"/>
        <v>0</v>
      </c>
      <c r="Z75">
        <f t="shared" ca="1" si="26"/>
        <v>0</v>
      </c>
      <c r="AA75">
        <f t="shared" ca="1" si="26"/>
        <v>0</v>
      </c>
      <c r="AB75">
        <f t="shared" ca="1" si="26"/>
        <v>0</v>
      </c>
      <c r="AC75" t="str">
        <f t="shared" ca="1" si="19"/>
        <v/>
      </c>
      <c r="AD75" t="str">
        <f t="shared" ca="1" si="20"/>
        <v>BPU</v>
      </c>
      <c r="AE75" t="str">
        <f t="shared" ca="1" si="21"/>
        <v>0</v>
      </c>
      <c r="AF75" t="str">
        <f t="shared" ca="1" si="22"/>
        <v>0</v>
      </c>
      <c r="AG75" t="str">
        <f t="shared" ca="1" si="23"/>
        <v>0</v>
      </c>
      <c r="AH75">
        <f t="shared" ca="1" si="24"/>
        <v>0</v>
      </c>
      <c r="AI75">
        <f t="shared" ca="1" si="24"/>
        <v>0</v>
      </c>
      <c r="AJ75">
        <f t="shared" ca="1" si="17"/>
        <v>0</v>
      </c>
      <c r="AK75">
        <f t="shared" ca="1" si="17"/>
        <v>0</v>
      </c>
      <c r="AL75">
        <f t="shared" ca="1" si="24"/>
        <v>0</v>
      </c>
      <c r="AM75">
        <f t="shared" ca="1" si="24"/>
        <v>0</v>
      </c>
      <c r="AN75">
        <f t="shared" ca="1" si="24"/>
        <v>0</v>
      </c>
      <c r="AO75">
        <f t="shared" ca="1" si="24"/>
        <v>0</v>
      </c>
      <c r="AP75">
        <f t="shared" ca="1" si="25"/>
        <v>0</v>
      </c>
    </row>
    <row r="76" spans="1:42" x14ac:dyDescent="0.2">
      <c r="A76">
        <f t="shared" ca="1" si="18"/>
        <v>0</v>
      </c>
      <c r="B76">
        <f t="shared" ca="1" si="26"/>
        <v>0</v>
      </c>
      <c r="C76">
        <f t="shared" ca="1" si="26"/>
        <v>0</v>
      </c>
      <c r="D76">
        <f t="shared" ca="1" si="26"/>
        <v>0</v>
      </c>
      <c r="E76">
        <f t="shared" ca="1" si="26"/>
        <v>0</v>
      </c>
      <c r="F76">
        <f t="shared" ca="1" si="26"/>
        <v>0</v>
      </c>
      <c r="G76">
        <f t="shared" ca="1" si="26"/>
        <v>0</v>
      </c>
      <c r="H76">
        <f t="shared" ca="1" si="26"/>
        <v>0</v>
      </c>
      <c r="I76">
        <f t="shared" ca="1" si="26"/>
        <v>0</v>
      </c>
      <c r="J76">
        <f t="shared" ca="1" si="26"/>
        <v>0</v>
      </c>
      <c r="K76">
        <f t="shared" ca="1" si="26"/>
        <v>0</v>
      </c>
      <c r="L76">
        <f t="shared" ca="1" si="26"/>
        <v>0</v>
      </c>
      <c r="M76">
        <f t="shared" ca="1" si="26"/>
        <v>0</v>
      </c>
      <c r="N76">
        <f t="shared" ca="1" si="26"/>
        <v>0</v>
      </c>
      <c r="O76">
        <f t="shared" ca="1" si="26"/>
        <v>0</v>
      </c>
      <c r="P76">
        <f t="shared" ca="1" si="26"/>
        <v>0</v>
      </c>
      <c r="Q76">
        <f t="shared" ca="1" si="26"/>
        <v>0</v>
      </c>
      <c r="R76">
        <f t="shared" ca="1" si="26"/>
        <v>0</v>
      </c>
      <c r="S76">
        <f t="shared" ca="1" si="26"/>
        <v>0</v>
      </c>
      <c r="T76">
        <f t="shared" ca="1" si="26"/>
        <v>0</v>
      </c>
      <c r="U76">
        <f t="shared" ca="1" si="26"/>
        <v>0</v>
      </c>
      <c r="V76">
        <f t="shared" ca="1" si="26"/>
        <v>0</v>
      </c>
      <c r="W76">
        <f t="shared" ca="1" si="26"/>
        <v>0</v>
      </c>
      <c r="X76">
        <f t="shared" ca="1" si="26"/>
        <v>0</v>
      </c>
      <c r="Y76">
        <f t="shared" ca="1" si="26"/>
        <v>0</v>
      </c>
      <c r="Z76">
        <f t="shared" ca="1" si="26"/>
        <v>0</v>
      </c>
      <c r="AA76">
        <f t="shared" ca="1" si="26"/>
        <v>0</v>
      </c>
      <c r="AB76">
        <f t="shared" ca="1" si="26"/>
        <v>0</v>
      </c>
      <c r="AC76" t="str">
        <f t="shared" ca="1" si="19"/>
        <v/>
      </c>
      <c r="AD76" t="str">
        <f t="shared" ca="1" si="20"/>
        <v>BPU</v>
      </c>
      <c r="AE76" t="str">
        <f t="shared" ca="1" si="21"/>
        <v>0</v>
      </c>
      <c r="AF76" t="str">
        <f t="shared" ca="1" si="22"/>
        <v>0</v>
      </c>
      <c r="AG76" t="str">
        <f t="shared" ca="1" si="23"/>
        <v>0</v>
      </c>
      <c r="AH76">
        <f t="shared" ca="1" si="24"/>
        <v>0</v>
      </c>
      <c r="AI76">
        <f t="shared" ca="1" si="24"/>
        <v>0</v>
      </c>
      <c r="AJ76">
        <f t="shared" ca="1" si="17"/>
        <v>0</v>
      </c>
      <c r="AK76">
        <f t="shared" ca="1" si="17"/>
        <v>0</v>
      </c>
      <c r="AL76">
        <f t="shared" ca="1" si="24"/>
        <v>0</v>
      </c>
      <c r="AM76">
        <f t="shared" ca="1" si="24"/>
        <v>0</v>
      </c>
      <c r="AN76">
        <f t="shared" ca="1" si="24"/>
        <v>0</v>
      </c>
      <c r="AO76">
        <f t="shared" ca="1" si="24"/>
        <v>0</v>
      </c>
      <c r="AP76">
        <f t="shared" ca="1" si="25"/>
        <v>0</v>
      </c>
    </row>
    <row r="77" spans="1:42" x14ac:dyDescent="0.2">
      <c r="A77">
        <f t="shared" ca="1" si="18"/>
        <v>0</v>
      </c>
      <c r="B77">
        <f t="shared" ca="1" si="26"/>
        <v>0</v>
      </c>
      <c r="C77">
        <f t="shared" ca="1" si="26"/>
        <v>0</v>
      </c>
      <c r="D77">
        <f t="shared" ca="1" si="26"/>
        <v>0</v>
      </c>
      <c r="E77">
        <f t="shared" ca="1" si="26"/>
        <v>0</v>
      </c>
      <c r="F77">
        <f t="shared" ca="1" si="26"/>
        <v>0</v>
      </c>
      <c r="G77">
        <f t="shared" ca="1" si="26"/>
        <v>0</v>
      </c>
      <c r="H77">
        <f t="shared" ca="1" si="26"/>
        <v>0</v>
      </c>
      <c r="I77">
        <f t="shared" ca="1" si="26"/>
        <v>0</v>
      </c>
      <c r="J77">
        <f t="shared" ca="1" si="26"/>
        <v>0</v>
      </c>
      <c r="K77">
        <f t="shared" ca="1" si="26"/>
        <v>0</v>
      </c>
      <c r="L77">
        <f t="shared" ca="1" si="26"/>
        <v>0</v>
      </c>
      <c r="M77">
        <f t="shared" ca="1" si="26"/>
        <v>0</v>
      </c>
      <c r="N77">
        <f t="shared" ca="1" si="26"/>
        <v>0</v>
      </c>
      <c r="O77">
        <f t="shared" ca="1" si="26"/>
        <v>0</v>
      </c>
      <c r="P77">
        <f t="shared" ca="1" si="26"/>
        <v>0</v>
      </c>
      <c r="Q77">
        <f t="shared" ca="1" si="26"/>
        <v>0</v>
      </c>
      <c r="R77">
        <f t="shared" ca="1" si="26"/>
        <v>0</v>
      </c>
      <c r="S77">
        <f t="shared" ca="1" si="26"/>
        <v>0</v>
      </c>
      <c r="T77">
        <f t="shared" ca="1" si="26"/>
        <v>0</v>
      </c>
      <c r="U77">
        <f t="shared" ca="1" si="26"/>
        <v>0</v>
      </c>
      <c r="V77">
        <f t="shared" ca="1" si="26"/>
        <v>0</v>
      </c>
      <c r="W77">
        <f t="shared" ca="1" si="26"/>
        <v>0</v>
      </c>
      <c r="X77">
        <f t="shared" ca="1" si="26"/>
        <v>0</v>
      </c>
      <c r="Y77">
        <f t="shared" ca="1" si="26"/>
        <v>0</v>
      </c>
      <c r="Z77">
        <f t="shared" ca="1" si="26"/>
        <v>0</v>
      </c>
      <c r="AA77">
        <f t="shared" ca="1" si="26"/>
        <v>0</v>
      </c>
      <c r="AB77">
        <f t="shared" ca="1" si="26"/>
        <v>0</v>
      </c>
      <c r="AC77" t="str">
        <f t="shared" ca="1" si="19"/>
        <v/>
      </c>
      <c r="AD77" t="str">
        <f t="shared" ca="1" si="20"/>
        <v>BPU</v>
      </c>
      <c r="AE77" t="str">
        <f t="shared" ca="1" si="21"/>
        <v>0</v>
      </c>
      <c r="AF77" t="str">
        <f t="shared" ca="1" si="22"/>
        <v>0</v>
      </c>
      <c r="AG77" t="str">
        <f t="shared" ca="1" si="23"/>
        <v>0</v>
      </c>
      <c r="AH77">
        <f t="shared" ca="1" si="24"/>
        <v>0</v>
      </c>
      <c r="AI77">
        <f t="shared" ca="1" si="24"/>
        <v>0</v>
      </c>
      <c r="AJ77">
        <f t="shared" ca="1" si="17"/>
        <v>0</v>
      </c>
      <c r="AK77">
        <f t="shared" ca="1" si="17"/>
        <v>0</v>
      </c>
      <c r="AL77">
        <f t="shared" ca="1" si="24"/>
        <v>0</v>
      </c>
      <c r="AM77">
        <f t="shared" ca="1" si="24"/>
        <v>0</v>
      </c>
      <c r="AN77">
        <f t="shared" ca="1" si="24"/>
        <v>0</v>
      </c>
      <c r="AO77">
        <f t="shared" ca="1" si="24"/>
        <v>0</v>
      </c>
      <c r="AP77">
        <f t="shared" ca="1" si="25"/>
        <v>0</v>
      </c>
    </row>
    <row r="78" spans="1:42" x14ac:dyDescent="0.2">
      <c r="A78">
        <f t="shared" ca="1" si="18"/>
        <v>0</v>
      </c>
      <c r="B78">
        <f t="shared" ca="1" si="26"/>
        <v>0</v>
      </c>
      <c r="C78">
        <f t="shared" ca="1" si="26"/>
        <v>0</v>
      </c>
      <c r="D78">
        <f t="shared" ca="1" si="26"/>
        <v>0</v>
      </c>
      <c r="E78">
        <f t="shared" ca="1" si="26"/>
        <v>0</v>
      </c>
      <c r="F78">
        <f t="shared" ca="1" si="26"/>
        <v>0</v>
      </c>
      <c r="G78">
        <f t="shared" ca="1" si="26"/>
        <v>0</v>
      </c>
      <c r="H78">
        <f t="shared" ca="1" si="26"/>
        <v>0</v>
      </c>
      <c r="I78">
        <f t="shared" ca="1" si="26"/>
        <v>0</v>
      </c>
      <c r="J78">
        <f t="shared" ca="1" si="26"/>
        <v>0</v>
      </c>
      <c r="K78">
        <f t="shared" ca="1" si="26"/>
        <v>0</v>
      </c>
      <c r="L78">
        <f t="shared" ca="1" si="26"/>
        <v>0</v>
      </c>
      <c r="M78">
        <f t="shared" ca="1" si="26"/>
        <v>0</v>
      </c>
      <c r="N78">
        <f t="shared" ca="1" si="26"/>
        <v>0</v>
      </c>
      <c r="O78">
        <f t="shared" ca="1" si="26"/>
        <v>0</v>
      </c>
      <c r="P78">
        <f t="shared" ca="1" si="26"/>
        <v>0</v>
      </c>
      <c r="Q78">
        <f t="shared" ca="1" si="26"/>
        <v>0</v>
      </c>
      <c r="R78">
        <f t="shared" ca="1" si="26"/>
        <v>0</v>
      </c>
      <c r="S78">
        <f t="shared" ca="1" si="26"/>
        <v>0</v>
      </c>
      <c r="T78">
        <f t="shared" ca="1" si="26"/>
        <v>0</v>
      </c>
      <c r="U78">
        <f t="shared" ca="1" si="26"/>
        <v>0</v>
      </c>
      <c r="V78">
        <f t="shared" ca="1" si="26"/>
        <v>0</v>
      </c>
      <c r="W78">
        <f t="shared" ca="1" si="26"/>
        <v>0</v>
      </c>
      <c r="X78">
        <f t="shared" ca="1" si="26"/>
        <v>0</v>
      </c>
      <c r="Y78">
        <f t="shared" ca="1" si="26"/>
        <v>0</v>
      </c>
      <c r="Z78">
        <f t="shared" ca="1" si="26"/>
        <v>0</v>
      </c>
      <c r="AA78">
        <f t="shared" ca="1" si="26"/>
        <v>0</v>
      </c>
      <c r="AB78">
        <f t="shared" ca="1" si="26"/>
        <v>0</v>
      </c>
      <c r="AC78" t="str">
        <f t="shared" ca="1" si="19"/>
        <v/>
      </c>
      <c r="AD78" t="str">
        <f t="shared" ca="1" si="20"/>
        <v>BPU</v>
      </c>
      <c r="AE78" t="str">
        <f t="shared" ca="1" si="21"/>
        <v>0</v>
      </c>
      <c r="AF78" t="str">
        <f t="shared" ca="1" si="22"/>
        <v>0</v>
      </c>
      <c r="AG78" t="str">
        <f t="shared" ca="1" si="23"/>
        <v>0</v>
      </c>
      <c r="AH78">
        <f t="shared" ca="1" si="24"/>
        <v>0</v>
      </c>
      <c r="AI78">
        <f t="shared" ca="1" si="24"/>
        <v>0</v>
      </c>
      <c r="AJ78">
        <f t="shared" ca="1" si="17"/>
        <v>0</v>
      </c>
      <c r="AK78">
        <f t="shared" ca="1" si="17"/>
        <v>0</v>
      </c>
      <c r="AL78">
        <f t="shared" ca="1" si="24"/>
        <v>0</v>
      </c>
      <c r="AM78">
        <f t="shared" ca="1" si="24"/>
        <v>0</v>
      </c>
      <c r="AN78">
        <f t="shared" ca="1" si="24"/>
        <v>0</v>
      </c>
      <c r="AO78">
        <f t="shared" ca="1" si="24"/>
        <v>0</v>
      </c>
      <c r="AP78">
        <f t="shared" ca="1" si="25"/>
        <v>0</v>
      </c>
    </row>
    <row r="79" spans="1:42" x14ac:dyDescent="0.2">
      <c r="A79">
        <f t="shared" ca="1" si="18"/>
        <v>0</v>
      </c>
      <c r="B79">
        <f t="shared" ca="1" si="26"/>
        <v>0</v>
      </c>
      <c r="C79">
        <f t="shared" ca="1" si="26"/>
        <v>0</v>
      </c>
      <c r="D79">
        <f t="shared" ca="1" si="26"/>
        <v>0</v>
      </c>
      <c r="E79">
        <f t="shared" ca="1" si="26"/>
        <v>0</v>
      </c>
      <c r="F79">
        <f t="shared" ca="1" si="26"/>
        <v>0</v>
      </c>
      <c r="G79">
        <f t="shared" ca="1" si="26"/>
        <v>0</v>
      </c>
      <c r="H79">
        <f t="shared" ca="1" si="26"/>
        <v>0</v>
      </c>
      <c r="I79">
        <f t="shared" ca="1" si="26"/>
        <v>0</v>
      </c>
      <c r="J79">
        <f t="shared" ca="1" si="26"/>
        <v>0</v>
      </c>
      <c r="K79">
        <f t="shared" ca="1" si="26"/>
        <v>0</v>
      </c>
      <c r="L79">
        <f t="shared" ca="1" si="26"/>
        <v>0</v>
      </c>
      <c r="M79">
        <f t="shared" ca="1" si="26"/>
        <v>0</v>
      </c>
      <c r="N79">
        <f t="shared" ca="1" si="26"/>
        <v>0</v>
      </c>
      <c r="O79">
        <f t="shared" ca="1" si="26"/>
        <v>0</v>
      </c>
      <c r="P79">
        <f t="shared" ca="1" si="26"/>
        <v>0</v>
      </c>
      <c r="Q79">
        <f t="shared" ca="1" si="26"/>
        <v>0</v>
      </c>
      <c r="R79">
        <f t="shared" ca="1" si="26"/>
        <v>0</v>
      </c>
      <c r="S79">
        <f t="shared" ca="1" si="26"/>
        <v>0</v>
      </c>
      <c r="T79">
        <f t="shared" ref="B79:AB89" ca="1" si="27">INDIRECT("'3-Lift'!"&amp;CELL("address",T79))</f>
        <v>0</v>
      </c>
      <c r="U79">
        <f t="shared" ca="1" si="27"/>
        <v>0</v>
      </c>
      <c r="V79">
        <f t="shared" ca="1" si="27"/>
        <v>0</v>
      </c>
      <c r="W79">
        <f t="shared" ca="1" si="27"/>
        <v>0</v>
      </c>
      <c r="X79">
        <f t="shared" ca="1" si="27"/>
        <v>0</v>
      </c>
      <c r="Y79">
        <f t="shared" ca="1" si="27"/>
        <v>0</v>
      </c>
      <c r="Z79">
        <f t="shared" ca="1" si="27"/>
        <v>0</v>
      </c>
      <c r="AA79">
        <f t="shared" ca="1" si="27"/>
        <v>0</v>
      </c>
      <c r="AB79">
        <f t="shared" ca="1" si="27"/>
        <v>0</v>
      </c>
      <c r="AC79" t="str">
        <f t="shared" ca="1" si="19"/>
        <v/>
      </c>
      <c r="AD79" t="str">
        <f t="shared" ca="1" si="20"/>
        <v>BPU</v>
      </c>
      <c r="AE79" t="str">
        <f t="shared" ca="1" si="21"/>
        <v>0</v>
      </c>
      <c r="AF79" t="str">
        <f t="shared" ca="1" si="22"/>
        <v>0</v>
      </c>
      <c r="AG79" t="str">
        <f t="shared" ca="1" si="23"/>
        <v>0</v>
      </c>
      <c r="AH79">
        <f t="shared" ca="1" si="24"/>
        <v>0</v>
      </c>
      <c r="AI79">
        <f t="shared" ca="1" si="24"/>
        <v>0</v>
      </c>
      <c r="AJ79">
        <f t="shared" ca="1" si="17"/>
        <v>0</v>
      </c>
      <c r="AK79">
        <f t="shared" ca="1" si="17"/>
        <v>0</v>
      </c>
      <c r="AL79">
        <f t="shared" ca="1" si="24"/>
        <v>0</v>
      </c>
      <c r="AM79">
        <f t="shared" ca="1" si="24"/>
        <v>0</v>
      </c>
      <c r="AN79">
        <f t="shared" ca="1" si="24"/>
        <v>0</v>
      </c>
      <c r="AO79">
        <f t="shared" ca="1" si="24"/>
        <v>0</v>
      </c>
      <c r="AP79">
        <f t="shared" ca="1" si="25"/>
        <v>0</v>
      </c>
    </row>
    <row r="80" spans="1:42" x14ac:dyDescent="0.2">
      <c r="A80">
        <f t="shared" ca="1" si="18"/>
        <v>0</v>
      </c>
      <c r="B80">
        <f t="shared" ca="1" si="27"/>
        <v>0</v>
      </c>
      <c r="C80">
        <f t="shared" ca="1" si="27"/>
        <v>0</v>
      </c>
      <c r="D80">
        <f t="shared" ca="1" si="27"/>
        <v>0</v>
      </c>
      <c r="E80">
        <f t="shared" ca="1" si="27"/>
        <v>0</v>
      </c>
      <c r="F80">
        <f t="shared" ca="1" si="27"/>
        <v>0</v>
      </c>
      <c r="G80">
        <f t="shared" ca="1" si="27"/>
        <v>0</v>
      </c>
      <c r="H80">
        <f t="shared" ca="1" si="27"/>
        <v>0</v>
      </c>
      <c r="I80">
        <f t="shared" ca="1" si="27"/>
        <v>0</v>
      </c>
      <c r="J80">
        <f t="shared" ca="1" si="27"/>
        <v>0</v>
      </c>
      <c r="K80">
        <f t="shared" ca="1" si="27"/>
        <v>0</v>
      </c>
      <c r="L80">
        <f t="shared" ca="1" si="27"/>
        <v>0</v>
      </c>
      <c r="M80">
        <f t="shared" ca="1" si="27"/>
        <v>0</v>
      </c>
      <c r="N80">
        <f t="shared" ca="1" si="27"/>
        <v>0</v>
      </c>
      <c r="O80">
        <f t="shared" ca="1" si="27"/>
        <v>0</v>
      </c>
      <c r="P80">
        <f t="shared" ca="1" si="27"/>
        <v>0</v>
      </c>
      <c r="Q80">
        <f t="shared" ca="1" si="27"/>
        <v>0</v>
      </c>
      <c r="R80">
        <f t="shared" ca="1" si="27"/>
        <v>0</v>
      </c>
      <c r="S80">
        <f t="shared" ca="1" si="27"/>
        <v>0</v>
      </c>
      <c r="T80">
        <f t="shared" ca="1" si="27"/>
        <v>0</v>
      </c>
      <c r="U80">
        <f t="shared" ca="1" si="27"/>
        <v>0</v>
      </c>
      <c r="V80">
        <f t="shared" ca="1" si="27"/>
        <v>0</v>
      </c>
      <c r="W80">
        <f t="shared" ca="1" si="27"/>
        <v>0</v>
      </c>
      <c r="X80">
        <f t="shared" ca="1" si="27"/>
        <v>0</v>
      </c>
      <c r="Y80">
        <f t="shared" ca="1" si="27"/>
        <v>0</v>
      </c>
      <c r="Z80">
        <f t="shared" ca="1" si="27"/>
        <v>0</v>
      </c>
      <c r="AA80">
        <f t="shared" ca="1" si="27"/>
        <v>0</v>
      </c>
      <c r="AB80">
        <f t="shared" ca="1" si="27"/>
        <v>0</v>
      </c>
      <c r="AC80" t="str">
        <f t="shared" ca="1" si="19"/>
        <v/>
      </c>
      <c r="AD80" t="str">
        <f t="shared" ca="1" si="20"/>
        <v>BPU</v>
      </c>
      <c r="AE80" t="str">
        <f t="shared" ca="1" si="21"/>
        <v>0</v>
      </c>
      <c r="AF80" t="str">
        <f t="shared" ca="1" si="22"/>
        <v>0</v>
      </c>
      <c r="AG80" t="str">
        <f t="shared" ca="1" si="23"/>
        <v>0</v>
      </c>
      <c r="AH80">
        <f t="shared" ca="1" si="24"/>
        <v>0</v>
      </c>
      <c r="AI80">
        <f t="shared" ca="1" si="24"/>
        <v>0</v>
      </c>
      <c r="AJ80">
        <f t="shared" ca="1" si="17"/>
        <v>0</v>
      </c>
      <c r="AK80">
        <f t="shared" ca="1" si="17"/>
        <v>0</v>
      </c>
      <c r="AL80">
        <f t="shared" ca="1" si="24"/>
        <v>0</v>
      </c>
      <c r="AM80">
        <f t="shared" ca="1" si="24"/>
        <v>0</v>
      </c>
      <c r="AN80">
        <f t="shared" ca="1" si="24"/>
        <v>0</v>
      </c>
      <c r="AO80">
        <f t="shared" ca="1" si="24"/>
        <v>0</v>
      </c>
      <c r="AP80">
        <f t="shared" ca="1" si="25"/>
        <v>0</v>
      </c>
    </row>
    <row r="81" spans="1:42" x14ac:dyDescent="0.2">
      <c r="A81">
        <f t="shared" ca="1" si="18"/>
        <v>0</v>
      </c>
      <c r="B81">
        <f t="shared" ca="1" si="27"/>
        <v>0</v>
      </c>
      <c r="C81">
        <f t="shared" ca="1" si="27"/>
        <v>0</v>
      </c>
      <c r="D81">
        <f t="shared" ca="1" si="27"/>
        <v>0</v>
      </c>
      <c r="E81">
        <f t="shared" ca="1" si="27"/>
        <v>0</v>
      </c>
      <c r="F81">
        <f t="shared" ca="1" si="27"/>
        <v>0</v>
      </c>
      <c r="G81">
        <f t="shared" ca="1" si="27"/>
        <v>0</v>
      </c>
      <c r="H81">
        <f t="shared" ca="1" si="27"/>
        <v>0</v>
      </c>
      <c r="I81">
        <f t="shared" ca="1" si="27"/>
        <v>0</v>
      </c>
      <c r="J81">
        <f t="shared" ca="1" si="27"/>
        <v>0</v>
      </c>
      <c r="K81">
        <f t="shared" ca="1" si="27"/>
        <v>0</v>
      </c>
      <c r="L81">
        <f t="shared" ca="1" si="27"/>
        <v>0</v>
      </c>
      <c r="M81">
        <f t="shared" ca="1" si="27"/>
        <v>0</v>
      </c>
      <c r="N81">
        <f t="shared" ca="1" si="27"/>
        <v>0</v>
      </c>
      <c r="O81">
        <f t="shared" ca="1" si="27"/>
        <v>0</v>
      </c>
      <c r="P81">
        <f t="shared" ca="1" si="27"/>
        <v>0</v>
      </c>
      <c r="Q81">
        <f t="shared" ca="1" si="27"/>
        <v>0</v>
      </c>
      <c r="R81">
        <f t="shared" ca="1" si="27"/>
        <v>0</v>
      </c>
      <c r="S81">
        <f t="shared" ca="1" si="27"/>
        <v>0</v>
      </c>
      <c r="T81">
        <f t="shared" ca="1" si="27"/>
        <v>0</v>
      </c>
      <c r="U81">
        <f t="shared" ca="1" si="27"/>
        <v>0</v>
      </c>
      <c r="V81">
        <f t="shared" ca="1" si="27"/>
        <v>0</v>
      </c>
      <c r="W81">
        <f t="shared" ca="1" si="27"/>
        <v>0</v>
      </c>
      <c r="X81">
        <f t="shared" ca="1" si="27"/>
        <v>0</v>
      </c>
      <c r="Y81">
        <f t="shared" ca="1" si="27"/>
        <v>0</v>
      </c>
      <c r="Z81">
        <f t="shared" ca="1" si="27"/>
        <v>0</v>
      </c>
      <c r="AA81">
        <f t="shared" ca="1" si="27"/>
        <v>0</v>
      </c>
      <c r="AB81">
        <f t="shared" ca="1" si="27"/>
        <v>0</v>
      </c>
      <c r="AC81" t="str">
        <f t="shared" ca="1" si="19"/>
        <v/>
      </c>
      <c r="AD81" t="str">
        <f t="shared" ca="1" si="20"/>
        <v>BPU</v>
      </c>
      <c r="AE81" t="str">
        <f t="shared" ca="1" si="21"/>
        <v>0</v>
      </c>
      <c r="AF81" t="str">
        <f t="shared" ca="1" si="22"/>
        <v>0</v>
      </c>
      <c r="AG81" t="str">
        <f t="shared" ca="1" si="23"/>
        <v>0</v>
      </c>
      <c r="AH81">
        <f t="shared" ca="1" si="24"/>
        <v>0</v>
      </c>
      <c r="AI81">
        <f t="shared" ca="1" si="24"/>
        <v>0</v>
      </c>
      <c r="AJ81">
        <f t="shared" ca="1" si="17"/>
        <v>0</v>
      </c>
      <c r="AK81">
        <f t="shared" ca="1" si="17"/>
        <v>0</v>
      </c>
      <c r="AL81">
        <f t="shared" ca="1" si="24"/>
        <v>0</v>
      </c>
      <c r="AM81">
        <f t="shared" ca="1" si="24"/>
        <v>0</v>
      </c>
      <c r="AN81">
        <f t="shared" ca="1" si="24"/>
        <v>0</v>
      </c>
      <c r="AO81">
        <f t="shared" ca="1" si="24"/>
        <v>0</v>
      </c>
      <c r="AP81">
        <f t="shared" ca="1" si="25"/>
        <v>0</v>
      </c>
    </row>
    <row r="82" spans="1:42" x14ac:dyDescent="0.2">
      <c r="A82">
        <f t="shared" ca="1" si="18"/>
        <v>0</v>
      </c>
      <c r="B82">
        <f t="shared" ca="1" si="27"/>
        <v>0</v>
      </c>
      <c r="C82">
        <f t="shared" ca="1" si="27"/>
        <v>0</v>
      </c>
      <c r="D82">
        <f t="shared" ca="1" si="27"/>
        <v>0</v>
      </c>
      <c r="E82">
        <f t="shared" ca="1" si="27"/>
        <v>0</v>
      </c>
      <c r="F82">
        <f t="shared" ca="1" si="27"/>
        <v>0</v>
      </c>
      <c r="G82">
        <f t="shared" ca="1" si="27"/>
        <v>0</v>
      </c>
      <c r="H82">
        <f t="shared" ca="1" si="27"/>
        <v>0</v>
      </c>
      <c r="I82">
        <f t="shared" ca="1" si="27"/>
        <v>0</v>
      </c>
      <c r="J82">
        <f t="shared" ca="1" si="27"/>
        <v>0</v>
      </c>
      <c r="K82">
        <f t="shared" ca="1" si="27"/>
        <v>0</v>
      </c>
      <c r="L82">
        <f t="shared" ca="1" si="27"/>
        <v>0</v>
      </c>
      <c r="M82">
        <f t="shared" ca="1" si="27"/>
        <v>0</v>
      </c>
      <c r="N82">
        <f t="shared" ca="1" si="27"/>
        <v>0</v>
      </c>
      <c r="O82">
        <f t="shared" ca="1" si="27"/>
        <v>0</v>
      </c>
      <c r="P82">
        <f t="shared" ca="1" si="27"/>
        <v>0</v>
      </c>
      <c r="Q82">
        <f t="shared" ca="1" si="27"/>
        <v>0</v>
      </c>
      <c r="R82">
        <f t="shared" ca="1" si="27"/>
        <v>0</v>
      </c>
      <c r="S82">
        <f t="shared" ca="1" si="27"/>
        <v>0</v>
      </c>
      <c r="T82">
        <f t="shared" ca="1" si="27"/>
        <v>0</v>
      </c>
      <c r="U82">
        <f t="shared" ca="1" si="27"/>
        <v>0</v>
      </c>
      <c r="V82">
        <f t="shared" ca="1" si="27"/>
        <v>0</v>
      </c>
      <c r="W82">
        <f t="shared" ca="1" si="27"/>
        <v>0</v>
      </c>
      <c r="X82">
        <f t="shared" ca="1" si="27"/>
        <v>0</v>
      </c>
      <c r="Y82">
        <f t="shared" ca="1" si="27"/>
        <v>0</v>
      </c>
      <c r="Z82">
        <f t="shared" ca="1" si="27"/>
        <v>0</v>
      </c>
      <c r="AA82">
        <f t="shared" ca="1" si="27"/>
        <v>0</v>
      </c>
      <c r="AB82">
        <f t="shared" ca="1" si="27"/>
        <v>0</v>
      </c>
      <c r="AC82" t="str">
        <f t="shared" ca="1" si="19"/>
        <v/>
      </c>
      <c r="AD82" t="str">
        <f t="shared" ca="1" si="20"/>
        <v>BPU</v>
      </c>
      <c r="AE82" t="str">
        <f t="shared" ca="1" si="21"/>
        <v>0</v>
      </c>
      <c r="AF82" t="str">
        <f t="shared" ca="1" si="22"/>
        <v>0</v>
      </c>
      <c r="AG82" t="str">
        <f t="shared" ca="1" si="23"/>
        <v>0</v>
      </c>
      <c r="AH82">
        <f t="shared" ca="1" si="24"/>
        <v>0</v>
      </c>
      <c r="AI82">
        <f t="shared" ca="1" si="24"/>
        <v>0</v>
      </c>
      <c r="AJ82">
        <f t="shared" ca="1" si="17"/>
        <v>0</v>
      </c>
      <c r="AK82">
        <f t="shared" ca="1" si="17"/>
        <v>0</v>
      </c>
      <c r="AL82">
        <f t="shared" ca="1" si="24"/>
        <v>0</v>
      </c>
      <c r="AM82">
        <f t="shared" ca="1" si="24"/>
        <v>0</v>
      </c>
      <c r="AN82">
        <f t="shared" ca="1" si="24"/>
        <v>0</v>
      </c>
      <c r="AO82">
        <f t="shared" ca="1" si="24"/>
        <v>0</v>
      </c>
      <c r="AP82">
        <f t="shared" ca="1" si="25"/>
        <v>0</v>
      </c>
    </row>
    <row r="83" spans="1:42" x14ac:dyDescent="0.2">
      <c r="A83">
        <f t="shared" ca="1" si="18"/>
        <v>0</v>
      </c>
      <c r="B83">
        <f t="shared" ca="1" si="27"/>
        <v>0</v>
      </c>
      <c r="C83">
        <f t="shared" ca="1" si="27"/>
        <v>0</v>
      </c>
      <c r="D83">
        <f t="shared" ca="1" si="27"/>
        <v>0</v>
      </c>
      <c r="E83">
        <f t="shared" ca="1" si="27"/>
        <v>0</v>
      </c>
      <c r="F83">
        <f t="shared" ca="1" si="27"/>
        <v>0</v>
      </c>
      <c r="G83">
        <f t="shared" ca="1" si="27"/>
        <v>0</v>
      </c>
      <c r="H83">
        <f t="shared" ca="1" si="27"/>
        <v>0</v>
      </c>
      <c r="I83">
        <f t="shared" ca="1" si="27"/>
        <v>0</v>
      </c>
      <c r="J83">
        <f t="shared" ca="1" si="27"/>
        <v>0</v>
      </c>
      <c r="K83">
        <f t="shared" ca="1" si="27"/>
        <v>0</v>
      </c>
      <c r="L83">
        <f t="shared" ca="1" si="27"/>
        <v>0</v>
      </c>
      <c r="M83">
        <f t="shared" ca="1" si="27"/>
        <v>0</v>
      </c>
      <c r="N83">
        <f t="shared" ca="1" si="27"/>
        <v>0</v>
      </c>
      <c r="O83">
        <f t="shared" ca="1" si="27"/>
        <v>0</v>
      </c>
      <c r="P83">
        <f t="shared" ca="1" si="27"/>
        <v>0</v>
      </c>
      <c r="Q83">
        <f t="shared" ca="1" si="27"/>
        <v>0</v>
      </c>
      <c r="R83">
        <f t="shared" ca="1" si="27"/>
        <v>0</v>
      </c>
      <c r="S83">
        <f t="shared" ca="1" si="27"/>
        <v>0</v>
      </c>
      <c r="T83">
        <f t="shared" ca="1" si="27"/>
        <v>0</v>
      </c>
      <c r="U83">
        <f t="shared" ca="1" si="27"/>
        <v>0</v>
      </c>
      <c r="V83">
        <f t="shared" ca="1" si="27"/>
        <v>0</v>
      </c>
      <c r="W83">
        <f t="shared" ca="1" si="27"/>
        <v>0</v>
      </c>
      <c r="X83">
        <f t="shared" ca="1" si="27"/>
        <v>0</v>
      </c>
      <c r="Y83">
        <f t="shared" ca="1" si="27"/>
        <v>0</v>
      </c>
      <c r="Z83">
        <f t="shared" ca="1" si="27"/>
        <v>0</v>
      </c>
      <c r="AA83">
        <f t="shared" ca="1" si="27"/>
        <v>0</v>
      </c>
      <c r="AB83">
        <f t="shared" ca="1" si="27"/>
        <v>0</v>
      </c>
      <c r="AC83" t="str">
        <f t="shared" ca="1" si="19"/>
        <v/>
      </c>
      <c r="AD83" t="str">
        <f t="shared" ca="1" si="20"/>
        <v>BPU</v>
      </c>
      <c r="AE83" t="str">
        <f t="shared" ca="1" si="21"/>
        <v>0</v>
      </c>
      <c r="AF83" t="str">
        <f t="shared" ca="1" si="22"/>
        <v>0</v>
      </c>
      <c r="AG83" t="str">
        <f t="shared" ca="1" si="23"/>
        <v>0</v>
      </c>
      <c r="AH83">
        <f t="shared" ca="1" si="24"/>
        <v>0</v>
      </c>
      <c r="AI83">
        <f t="shared" ca="1" si="24"/>
        <v>0</v>
      </c>
      <c r="AJ83">
        <f t="shared" ca="1" si="17"/>
        <v>0</v>
      </c>
      <c r="AK83">
        <f t="shared" ca="1" si="17"/>
        <v>0</v>
      </c>
      <c r="AL83">
        <f t="shared" ca="1" si="24"/>
        <v>0</v>
      </c>
      <c r="AM83">
        <f t="shared" ca="1" si="24"/>
        <v>0</v>
      </c>
      <c r="AN83">
        <f t="shared" ca="1" si="24"/>
        <v>0</v>
      </c>
      <c r="AO83">
        <f t="shared" ca="1" si="24"/>
        <v>0</v>
      </c>
      <c r="AP83">
        <f t="shared" ca="1" si="25"/>
        <v>0</v>
      </c>
    </row>
    <row r="84" spans="1:42" x14ac:dyDescent="0.2">
      <c r="A84">
        <f t="shared" ca="1" si="18"/>
        <v>0</v>
      </c>
      <c r="B84">
        <f t="shared" ca="1" si="27"/>
        <v>0</v>
      </c>
      <c r="C84">
        <f t="shared" ca="1" si="27"/>
        <v>0</v>
      </c>
      <c r="D84">
        <f t="shared" ca="1" si="27"/>
        <v>0</v>
      </c>
      <c r="E84">
        <f t="shared" ca="1" si="27"/>
        <v>0</v>
      </c>
      <c r="F84">
        <f t="shared" ca="1" si="27"/>
        <v>0</v>
      </c>
      <c r="G84">
        <f t="shared" ca="1" si="27"/>
        <v>0</v>
      </c>
      <c r="H84">
        <f t="shared" ca="1" si="27"/>
        <v>0</v>
      </c>
      <c r="I84">
        <f t="shared" ca="1" si="27"/>
        <v>0</v>
      </c>
      <c r="J84">
        <f t="shared" ca="1" si="27"/>
        <v>0</v>
      </c>
      <c r="K84">
        <f t="shared" ca="1" si="27"/>
        <v>0</v>
      </c>
      <c r="L84">
        <f t="shared" ca="1" si="27"/>
        <v>0</v>
      </c>
      <c r="M84">
        <f t="shared" ca="1" si="27"/>
        <v>0</v>
      </c>
      <c r="N84">
        <f t="shared" ca="1" si="27"/>
        <v>0</v>
      </c>
      <c r="O84">
        <f t="shared" ca="1" si="27"/>
        <v>0</v>
      </c>
      <c r="P84">
        <f t="shared" ca="1" si="27"/>
        <v>0</v>
      </c>
      <c r="Q84">
        <f t="shared" ca="1" si="27"/>
        <v>0</v>
      </c>
      <c r="R84">
        <f t="shared" ca="1" si="27"/>
        <v>0</v>
      </c>
      <c r="S84">
        <f t="shared" ca="1" si="27"/>
        <v>0</v>
      </c>
      <c r="T84">
        <f t="shared" ca="1" si="27"/>
        <v>0</v>
      </c>
      <c r="U84">
        <f t="shared" ca="1" si="27"/>
        <v>0</v>
      </c>
      <c r="V84">
        <f t="shared" ca="1" si="27"/>
        <v>0</v>
      </c>
      <c r="W84">
        <f t="shared" ca="1" si="27"/>
        <v>0</v>
      </c>
      <c r="X84">
        <f t="shared" ca="1" si="27"/>
        <v>0</v>
      </c>
      <c r="Y84">
        <f t="shared" ca="1" si="27"/>
        <v>0</v>
      </c>
      <c r="Z84">
        <f t="shared" ca="1" si="27"/>
        <v>0</v>
      </c>
      <c r="AA84">
        <f t="shared" ca="1" si="27"/>
        <v>0</v>
      </c>
      <c r="AB84">
        <f t="shared" ca="1" si="27"/>
        <v>0</v>
      </c>
      <c r="AC84" t="str">
        <f t="shared" ca="1" si="19"/>
        <v/>
      </c>
      <c r="AD84" t="str">
        <f t="shared" ca="1" si="20"/>
        <v>BPU</v>
      </c>
      <c r="AE84" t="str">
        <f t="shared" ca="1" si="21"/>
        <v>0</v>
      </c>
      <c r="AF84" t="str">
        <f t="shared" ca="1" si="22"/>
        <v>0</v>
      </c>
      <c r="AG84" t="str">
        <f t="shared" ca="1" si="23"/>
        <v>0</v>
      </c>
      <c r="AH84">
        <f t="shared" ca="1" si="24"/>
        <v>0</v>
      </c>
      <c r="AI84">
        <f t="shared" ca="1" si="24"/>
        <v>0</v>
      </c>
      <c r="AJ84">
        <f t="shared" ca="1" si="17"/>
        <v>0</v>
      </c>
      <c r="AK84">
        <f t="shared" ca="1" si="17"/>
        <v>0</v>
      </c>
      <c r="AL84">
        <f t="shared" ca="1" si="24"/>
        <v>0</v>
      </c>
      <c r="AM84">
        <f t="shared" ca="1" si="24"/>
        <v>0</v>
      </c>
      <c r="AN84">
        <f t="shared" ca="1" si="24"/>
        <v>0</v>
      </c>
      <c r="AO84">
        <f t="shared" ca="1" si="24"/>
        <v>0</v>
      </c>
      <c r="AP84">
        <f t="shared" ca="1" si="25"/>
        <v>0</v>
      </c>
    </row>
    <row r="85" spans="1:42" x14ac:dyDescent="0.2">
      <c r="A85">
        <f t="shared" ca="1" si="18"/>
        <v>0</v>
      </c>
      <c r="B85">
        <f t="shared" ca="1" si="27"/>
        <v>0</v>
      </c>
      <c r="C85">
        <f t="shared" ca="1" si="27"/>
        <v>0</v>
      </c>
      <c r="D85">
        <f t="shared" ca="1" si="27"/>
        <v>0</v>
      </c>
      <c r="E85">
        <f t="shared" ca="1" si="27"/>
        <v>0</v>
      </c>
      <c r="F85">
        <f t="shared" ca="1" si="27"/>
        <v>0</v>
      </c>
      <c r="G85">
        <f t="shared" ca="1" si="27"/>
        <v>0</v>
      </c>
      <c r="H85">
        <f t="shared" ca="1" si="27"/>
        <v>0</v>
      </c>
      <c r="I85">
        <f t="shared" ca="1" si="27"/>
        <v>0</v>
      </c>
      <c r="J85">
        <f t="shared" ca="1" si="27"/>
        <v>0</v>
      </c>
      <c r="K85">
        <f t="shared" ca="1" si="27"/>
        <v>0</v>
      </c>
      <c r="L85">
        <f t="shared" ca="1" si="27"/>
        <v>0</v>
      </c>
      <c r="M85">
        <f t="shared" ca="1" si="27"/>
        <v>0</v>
      </c>
      <c r="N85">
        <f t="shared" ca="1" si="27"/>
        <v>0</v>
      </c>
      <c r="O85">
        <f t="shared" ca="1" si="27"/>
        <v>0</v>
      </c>
      <c r="P85">
        <f t="shared" ca="1" si="27"/>
        <v>0</v>
      </c>
      <c r="Q85">
        <f t="shared" ca="1" si="27"/>
        <v>0</v>
      </c>
      <c r="R85">
        <f t="shared" ca="1" si="27"/>
        <v>0</v>
      </c>
      <c r="S85">
        <f t="shared" ca="1" si="27"/>
        <v>0</v>
      </c>
      <c r="T85">
        <f t="shared" ca="1" si="27"/>
        <v>0</v>
      </c>
      <c r="U85">
        <f t="shared" ca="1" si="27"/>
        <v>0</v>
      </c>
      <c r="V85">
        <f t="shared" ca="1" si="27"/>
        <v>0</v>
      </c>
      <c r="W85">
        <f t="shared" ca="1" si="27"/>
        <v>0</v>
      </c>
      <c r="X85">
        <f t="shared" ca="1" si="27"/>
        <v>0</v>
      </c>
      <c r="Y85">
        <f t="shared" ca="1" si="27"/>
        <v>0</v>
      </c>
      <c r="Z85">
        <f t="shared" ca="1" si="27"/>
        <v>0</v>
      </c>
      <c r="AA85">
        <f t="shared" ca="1" si="27"/>
        <v>0</v>
      </c>
      <c r="AB85">
        <f t="shared" ca="1" si="27"/>
        <v>0</v>
      </c>
      <c r="AC85" t="str">
        <f t="shared" ca="1" si="19"/>
        <v/>
      </c>
      <c r="AD85" t="str">
        <f t="shared" ca="1" si="20"/>
        <v>BPU</v>
      </c>
      <c r="AE85" t="str">
        <f t="shared" ca="1" si="21"/>
        <v>0</v>
      </c>
      <c r="AF85" t="str">
        <f t="shared" ca="1" si="22"/>
        <v>0</v>
      </c>
      <c r="AG85" t="str">
        <f t="shared" ca="1" si="23"/>
        <v>0</v>
      </c>
      <c r="AH85">
        <f t="shared" ca="1" si="24"/>
        <v>0</v>
      </c>
      <c r="AI85">
        <f t="shared" ca="1" si="24"/>
        <v>0</v>
      </c>
      <c r="AJ85">
        <f t="shared" ca="1" si="17"/>
        <v>0</v>
      </c>
      <c r="AK85">
        <f t="shared" ca="1" si="17"/>
        <v>0</v>
      </c>
      <c r="AL85">
        <f t="shared" ca="1" si="24"/>
        <v>0</v>
      </c>
      <c r="AM85">
        <f t="shared" ca="1" si="24"/>
        <v>0</v>
      </c>
      <c r="AN85">
        <f t="shared" ca="1" si="24"/>
        <v>0</v>
      </c>
      <c r="AO85">
        <f t="shared" ca="1" si="24"/>
        <v>0</v>
      </c>
      <c r="AP85">
        <f t="shared" ca="1" si="25"/>
        <v>0</v>
      </c>
    </row>
    <row r="86" spans="1:42" x14ac:dyDescent="0.2">
      <c r="A86">
        <f t="shared" ca="1" si="18"/>
        <v>0</v>
      </c>
      <c r="B86">
        <f t="shared" ca="1" si="27"/>
        <v>0</v>
      </c>
      <c r="C86">
        <f t="shared" ca="1" si="27"/>
        <v>0</v>
      </c>
      <c r="D86">
        <f t="shared" ca="1" si="27"/>
        <v>0</v>
      </c>
      <c r="E86">
        <f t="shared" ca="1" si="27"/>
        <v>0</v>
      </c>
      <c r="F86">
        <f t="shared" ca="1" si="27"/>
        <v>0</v>
      </c>
      <c r="G86">
        <f t="shared" ca="1" si="27"/>
        <v>0</v>
      </c>
      <c r="H86">
        <f t="shared" ca="1" si="27"/>
        <v>0</v>
      </c>
      <c r="I86">
        <f t="shared" ca="1" si="27"/>
        <v>0</v>
      </c>
      <c r="J86">
        <f t="shared" ca="1" si="27"/>
        <v>0</v>
      </c>
      <c r="K86">
        <f t="shared" ca="1" si="27"/>
        <v>0</v>
      </c>
      <c r="L86">
        <f t="shared" ca="1" si="27"/>
        <v>0</v>
      </c>
      <c r="M86">
        <f t="shared" ca="1" si="27"/>
        <v>0</v>
      </c>
      <c r="N86">
        <f t="shared" ca="1" si="27"/>
        <v>0</v>
      </c>
      <c r="O86">
        <f t="shared" ca="1" si="27"/>
        <v>0</v>
      </c>
      <c r="P86">
        <f t="shared" ca="1" si="27"/>
        <v>0</v>
      </c>
      <c r="Q86">
        <f t="shared" ca="1" si="27"/>
        <v>0</v>
      </c>
      <c r="R86">
        <f t="shared" ca="1" si="27"/>
        <v>0</v>
      </c>
      <c r="S86">
        <f t="shared" ca="1" si="27"/>
        <v>0</v>
      </c>
      <c r="T86">
        <f t="shared" ca="1" si="27"/>
        <v>0</v>
      </c>
      <c r="U86">
        <f t="shared" ca="1" si="27"/>
        <v>0</v>
      </c>
      <c r="V86">
        <f t="shared" ca="1" si="27"/>
        <v>0</v>
      </c>
      <c r="W86">
        <f t="shared" ca="1" si="27"/>
        <v>0</v>
      </c>
      <c r="X86">
        <f t="shared" ca="1" si="27"/>
        <v>0</v>
      </c>
      <c r="Y86">
        <f t="shared" ca="1" si="27"/>
        <v>0</v>
      </c>
      <c r="Z86">
        <f t="shared" ca="1" si="27"/>
        <v>0</v>
      </c>
      <c r="AA86">
        <f t="shared" ca="1" si="27"/>
        <v>0</v>
      </c>
      <c r="AB86">
        <f t="shared" ca="1" si="27"/>
        <v>0</v>
      </c>
      <c r="AC86" t="str">
        <f t="shared" ca="1" si="19"/>
        <v/>
      </c>
      <c r="AD86" t="str">
        <f t="shared" ca="1" si="20"/>
        <v>BPU</v>
      </c>
      <c r="AE86" t="str">
        <f t="shared" ca="1" si="21"/>
        <v>0</v>
      </c>
      <c r="AF86" t="str">
        <f t="shared" ca="1" si="22"/>
        <v>0</v>
      </c>
      <c r="AG86" t="str">
        <f t="shared" ca="1" si="23"/>
        <v>0</v>
      </c>
      <c r="AH86">
        <f t="shared" ca="1" si="24"/>
        <v>0</v>
      </c>
      <c r="AI86">
        <f t="shared" ca="1" si="24"/>
        <v>0</v>
      </c>
      <c r="AJ86">
        <f t="shared" ca="1" si="17"/>
        <v>0</v>
      </c>
      <c r="AK86">
        <f t="shared" ca="1" si="17"/>
        <v>0</v>
      </c>
      <c r="AL86">
        <f t="shared" ca="1" si="24"/>
        <v>0</v>
      </c>
      <c r="AM86">
        <f t="shared" ca="1" si="24"/>
        <v>0</v>
      </c>
      <c r="AN86">
        <f t="shared" ca="1" si="24"/>
        <v>0</v>
      </c>
      <c r="AO86">
        <f t="shared" ca="1" si="24"/>
        <v>0</v>
      </c>
      <c r="AP86">
        <f t="shared" ca="1" si="25"/>
        <v>0</v>
      </c>
    </row>
    <row r="87" spans="1:42" x14ac:dyDescent="0.2">
      <c r="A87">
        <f t="shared" ca="1" si="18"/>
        <v>0</v>
      </c>
      <c r="B87">
        <f t="shared" ca="1" si="27"/>
        <v>0</v>
      </c>
      <c r="C87">
        <f t="shared" ca="1" si="27"/>
        <v>0</v>
      </c>
      <c r="D87">
        <f t="shared" ca="1" si="27"/>
        <v>0</v>
      </c>
      <c r="E87">
        <f t="shared" ca="1" si="27"/>
        <v>0</v>
      </c>
      <c r="F87">
        <f t="shared" ca="1" si="27"/>
        <v>0</v>
      </c>
      <c r="G87">
        <f t="shared" ca="1" si="27"/>
        <v>0</v>
      </c>
      <c r="H87">
        <f t="shared" ca="1" si="27"/>
        <v>0</v>
      </c>
      <c r="I87">
        <f t="shared" ca="1" si="27"/>
        <v>0</v>
      </c>
      <c r="J87">
        <f t="shared" ca="1" si="27"/>
        <v>0</v>
      </c>
      <c r="K87">
        <f t="shared" ca="1" si="27"/>
        <v>0</v>
      </c>
      <c r="L87">
        <f t="shared" ca="1" si="27"/>
        <v>0</v>
      </c>
      <c r="M87">
        <f t="shared" ca="1" si="27"/>
        <v>0</v>
      </c>
      <c r="N87">
        <f t="shared" ca="1" si="27"/>
        <v>0</v>
      </c>
      <c r="O87">
        <f t="shared" ca="1" si="27"/>
        <v>0</v>
      </c>
      <c r="P87">
        <f t="shared" ca="1" si="27"/>
        <v>0</v>
      </c>
      <c r="Q87">
        <f t="shared" ca="1" si="27"/>
        <v>0</v>
      </c>
      <c r="R87">
        <f t="shared" ca="1" si="27"/>
        <v>0</v>
      </c>
      <c r="S87">
        <f t="shared" ca="1" si="27"/>
        <v>0</v>
      </c>
      <c r="T87">
        <f t="shared" ca="1" si="27"/>
        <v>0</v>
      </c>
      <c r="U87">
        <f t="shared" ca="1" si="27"/>
        <v>0</v>
      </c>
      <c r="V87">
        <f t="shared" ca="1" si="27"/>
        <v>0</v>
      </c>
      <c r="W87">
        <f t="shared" ca="1" si="27"/>
        <v>0</v>
      </c>
      <c r="X87">
        <f t="shared" ca="1" si="27"/>
        <v>0</v>
      </c>
      <c r="Y87">
        <f t="shared" ca="1" si="27"/>
        <v>0</v>
      </c>
      <c r="Z87">
        <f t="shared" ca="1" si="27"/>
        <v>0</v>
      </c>
      <c r="AA87">
        <f t="shared" ca="1" si="27"/>
        <v>0</v>
      </c>
      <c r="AB87">
        <f t="shared" ca="1" si="27"/>
        <v>0</v>
      </c>
      <c r="AC87" t="str">
        <f t="shared" ca="1" si="19"/>
        <v/>
      </c>
      <c r="AD87" t="str">
        <f t="shared" ca="1" si="20"/>
        <v>BPU</v>
      </c>
      <c r="AE87" t="str">
        <f t="shared" ca="1" si="21"/>
        <v>0</v>
      </c>
      <c r="AF87" t="str">
        <f t="shared" ca="1" si="22"/>
        <v>0</v>
      </c>
      <c r="AG87" t="str">
        <f t="shared" ca="1" si="23"/>
        <v>0</v>
      </c>
      <c r="AH87">
        <f t="shared" ca="1" si="24"/>
        <v>0</v>
      </c>
      <c r="AI87">
        <f t="shared" ca="1" si="24"/>
        <v>0</v>
      </c>
      <c r="AJ87">
        <f t="shared" ca="1" si="17"/>
        <v>0</v>
      </c>
      <c r="AK87">
        <f t="shared" ca="1" si="17"/>
        <v>0</v>
      </c>
      <c r="AL87">
        <f t="shared" ca="1" si="24"/>
        <v>0</v>
      </c>
      <c r="AM87">
        <f t="shared" ca="1" si="24"/>
        <v>0</v>
      </c>
      <c r="AN87">
        <f t="shared" ca="1" si="24"/>
        <v>0</v>
      </c>
      <c r="AO87">
        <f t="shared" ca="1" si="24"/>
        <v>0</v>
      </c>
      <c r="AP87">
        <f t="shared" ca="1" si="25"/>
        <v>0</v>
      </c>
    </row>
    <row r="88" spans="1:42" x14ac:dyDescent="0.2">
      <c r="A88">
        <f t="shared" ca="1" si="18"/>
        <v>0</v>
      </c>
      <c r="B88">
        <f t="shared" ca="1" si="27"/>
        <v>0</v>
      </c>
      <c r="C88">
        <f t="shared" ca="1" si="27"/>
        <v>0</v>
      </c>
      <c r="D88">
        <f t="shared" ca="1" si="27"/>
        <v>0</v>
      </c>
      <c r="E88">
        <f t="shared" ca="1" si="27"/>
        <v>0</v>
      </c>
      <c r="F88">
        <f t="shared" ca="1" si="27"/>
        <v>0</v>
      </c>
      <c r="G88">
        <f t="shared" ca="1" si="27"/>
        <v>0</v>
      </c>
      <c r="H88">
        <f t="shared" ca="1" si="27"/>
        <v>0</v>
      </c>
      <c r="I88">
        <f t="shared" ca="1" si="27"/>
        <v>0</v>
      </c>
      <c r="J88">
        <f t="shared" ca="1" si="27"/>
        <v>0</v>
      </c>
      <c r="K88">
        <f t="shared" ca="1" si="27"/>
        <v>0</v>
      </c>
      <c r="L88">
        <f t="shared" ca="1" si="27"/>
        <v>0</v>
      </c>
      <c r="M88">
        <f t="shared" ca="1" si="27"/>
        <v>0</v>
      </c>
      <c r="N88">
        <f t="shared" ca="1" si="27"/>
        <v>0</v>
      </c>
      <c r="O88">
        <f t="shared" ca="1" si="27"/>
        <v>0</v>
      </c>
      <c r="P88">
        <f t="shared" ca="1" si="27"/>
        <v>0</v>
      </c>
      <c r="Q88">
        <f t="shared" ca="1" si="27"/>
        <v>0</v>
      </c>
      <c r="R88">
        <f t="shared" ca="1" si="27"/>
        <v>0</v>
      </c>
      <c r="S88">
        <f t="shared" ca="1" si="27"/>
        <v>0</v>
      </c>
      <c r="T88">
        <f t="shared" ca="1" si="27"/>
        <v>0</v>
      </c>
      <c r="U88">
        <f t="shared" ca="1" si="27"/>
        <v>0</v>
      </c>
      <c r="V88">
        <f t="shared" ca="1" si="27"/>
        <v>0</v>
      </c>
      <c r="W88">
        <f t="shared" ca="1" si="27"/>
        <v>0</v>
      </c>
      <c r="X88">
        <f t="shared" ca="1" si="27"/>
        <v>0</v>
      </c>
      <c r="Y88">
        <f t="shared" ca="1" si="27"/>
        <v>0</v>
      </c>
      <c r="Z88">
        <f t="shared" ca="1" si="27"/>
        <v>0</v>
      </c>
      <c r="AA88">
        <f t="shared" ca="1" si="27"/>
        <v>0</v>
      </c>
      <c r="AB88">
        <f t="shared" ca="1" si="27"/>
        <v>0</v>
      </c>
      <c r="AC88" t="str">
        <f t="shared" ca="1" si="19"/>
        <v/>
      </c>
      <c r="AD88" t="str">
        <f t="shared" ca="1" si="20"/>
        <v>BPU</v>
      </c>
      <c r="AE88" t="str">
        <f t="shared" ca="1" si="21"/>
        <v>0</v>
      </c>
      <c r="AF88" t="str">
        <f t="shared" ca="1" si="22"/>
        <v>0</v>
      </c>
      <c r="AG88" t="str">
        <f t="shared" ca="1" si="23"/>
        <v>0</v>
      </c>
      <c r="AH88">
        <f t="shared" ca="1" si="24"/>
        <v>0</v>
      </c>
      <c r="AI88">
        <f t="shared" ca="1" si="24"/>
        <v>0</v>
      </c>
      <c r="AJ88">
        <f t="shared" ca="1" si="17"/>
        <v>0</v>
      </c>
      <c r="AK88">
        <f t="shared" ca="1" si="17"/>
        <v>0</v>
      </c>
      <c r="AL88">
        <f t="shared" ca="1" si="24"/>
        <v>0</v>
      </c>
      <c r="AM88">
        <f t="shared" ca="1" si="24"/>
        <v>0</v>
      </c>
      <c r="AN88">
        <f t="shared" ca="1" si="24"/>
        <v>0</v>
      </c>
      <c r="AO88">
        <f t="shared" ca="1" si="24"/>
        <v>0</v>
      </c>
      <c r="AP88">
        <f t="shared" ca="1" si="25"/>
        <v>0</v>
      </c>
    </row>
    <row r="89" spans="1:42" x14ac:dyDescent="0.2">
      <c r="A89">
        <f t="shared" ca="1" si="18"/>
        <v>0</v>
      </c>
      <c r="B89">
        <f t="shared" ca="1" si="27"/>
        <v>0</v>
      </c>
      <c r="C89">
        <f t="shared" ca="1" si="27"/>
        <v>0</v>
      </c>
      <c r="D89">
        <f t="shared" ca="1" si="27"/>
        <v>0</v>
      </c>
      <c r="E89">
        <f t="shared" ref="B89:AB98" ca="1" si="28">INDIRECT("'3-Lift'!"&amp;CELL("address",E89))</f>
        <v>0</v>
      </c>
      <c r="F89">
        <f t="shared" ca="1" si="28"/>
        <v>0</v>
      </c>
      <c r="G89">
        <f t="shared" ca="1" si="28"/>
        <v>0</v>
      </c>
      <c r="H89">
        <f t="shared" ca="1" si="28"/>
        <v>0</v>
      </c>
      <c r="I89">
        <f t="shared" ca="1" si="28"/>
        <v>0</v>
      </c>
      <c r="J89">
        <f t="shared" ca="1" si="28"/>
        <v>0</v>
      </c>
      <c r="K89">
        <f t="shared" ca="1" si="28"/>
        <v>0</v>
      </c>
      <c r="L89">
        <f t="shared" ca="1" si="28"/>
        <v>0</v>
      </c>
      <c r="M89">
        <f t="shared" ca="1" si="28"/>
        <v>0</v>
      </c>
      <c r="N89">
        <f t="shared" ca="1" si="28"/>
        <v>0</v>
      </c>
      <c r="O89">
        <f t="shared" ca="1" si="28"/>
        <v>0</v>
      </c>
      <c r="P89">
        <f t="shared" ca="1" si="28"/>
        <v>0</v>
      </c>
      <c r="Q89">
        <f t="shared" ca="1" si="28"/>
        <v>0</v>
      </c>
      <c r="R89">
        <f t="shared" ca="1" si="28"/>
        <v>0</v>
      </c>
      <c r="S89">
        <f t="shared" ca="1" si="28"/>
        <v>0</v>
      </c>
      <c r="T89">
        <f t="shared" ca="1" si="28"/>
        <v>0</v>
      </c>
      <c r="U89">
        <f t="shared" ca="1" si="28"/>
        <v>0</v>
      </c>
      <c r="V89">
        <f t="shared" ca="1" si="28"/>
        <v>0</v>
      </c>
      <c r="W89">
        <f t="shared" ca="1" si="28"/>
        <v>0</v>
      </c>
      <c r="X89">
        <f t="shared" ca="1" si="28"/>
        <v>0</v>
      </c>
      <c r="Y89">
        <f t="shared" ca="1" si="28"/>
        <v>0</v>
      </c>
      <c r="Z89">
        <f t="shared" ca="1" si="28"/>
        <v>0</v>
      </c>
      <c r="AA89">
        <f t="shared" ca="1" si="28"/>
        <v>0</v>
      </c>
      <c r="AB89">
        <f t="shared" ca="1" si="28"/>
        <v>0</v>
      </c>
      <c r="AC89" t="str">
        <f t="shared" ca="1" si="19"/>
        <v/>
      </c>
      <c r="AD89" t="str">
        <f t="shared" ca="1" si="20"/>
        <v>BPU</v>
      </c>
      <c r="AE89" t="str">
        <f t="shared" ca="1" si="21"/>
        <v>0</v>
      </c>
      <c r="AF89" t="str">
        <f t="shared" ca="1" si="22"/>
        <v>0</v>
      </c>
      <c r="AG89" t="str">
        <f t="shared" ca="1" si="23"/>
        <v>0</v>
      </c>
      <c r="AH89">
        <f t="shared" ca="1" si="24"/>
        <v>0</v>
      </c>
      <c r="AI89">
        <f t="shared" ca="1" si="24"/>
        <v>0</v>
      </c>
      <c r="AJ89">
        <f t="shared" ca="1" si="17"/>
        <v>0</v>
      </c>
      <c r="AK89">
        <f t="shared" ca="1" si="17"/>
        <v>0</v>
      </c>
      <c r="AL89">
        <f t="shared" ca="1" si="24"/>
        <v>0</v>
      </c>
      <c r="AM89">
        <f t="shared" ca="1" si="24"/>
        <v>0</v>
      </c>
      <c r="AN89">
        <f t="shared" ca="1" si="24"/>
        <v>0</v>
      </c>
      <c r="AO89">
        <f t="shared" ca="1" si="24"/>
        <v>0</v>
      </c>
      <c r="AP89">
        <f t="shared" ca="1" si="25"/>
        <v>0</v>
      </c>
    </row>
    <row r="90" spans="1:42" x14ac:dyDescent="0.2">
      <c r="A90">
        <f t="shared" ca="1" si="18"/>
        <v>0</v>
      </c>
      <c r="B90">
        <f t="shared" ca="1" si="28"/>
        <v>0</v>
      </c>
      <c r="C90">
        <f t="shared" ca="1" si="28"/>
        <v>0</v>
      </c>
      <c r="D90">
        <f t="shared" ca="1" si="28"/>
        <v>0</v>
      </c>
      <c r="E90">
        <f t="shared" ca="1" si="28"/>
        <v>0</v>
      </c>
      <c r="F90">
        <f t="shared" ca="1" si="28"/>
        <v>0</v>
      </c>
      <c r="G90">
        <f t="shared" ca="1" si="28"/>
        <v>0</v>
      </c>
      <c r="H90">
        <f t="shared" ca="1" si="28"/>
        <v>0</v>
      </c>
      <c r="I90">
        <f t="shared" ca="1" si="28"/>
        <v>0</v>
      </c>
      <c r="J90">
        <f t="shared" ca="1" si="28"/>
        <v>0</v>
      </c>
      <c r="K90">
        <f t="shared" ca="1" si="28"/>
        <v>0</v>
      </c>
      <c r="L90">
        <f t="shared" ca="1" si="28"/>
        <v>0</v>
      </c>
      <c r="M90">
        <f t="shared" ca="1" si="28"/>
        <v>0</v>
      </c>
      <c r="N90">
        <f t="shared" ca="1" si="28"/>
        <v>0</v>
      </c>
      <c r="O90">
        <f t="shared" ca="1" si="28"/>
        <v>0</v>
      </c>
      <c r="P90">
        <f t="shared" ca="1" si="28"/>
        <v>0</v>
      </c>
      <c r="Q90">
        <f t="shared" ca="1" si="28"/>
        <v>0</v>
      </c>
      <c r="R90">
        <f t="shared" ca="1" si="28"/>
        <v>0</v>
      </c>
      <c r="S90">
        <f t="shared" ca="1" si="28"/>
        <v>0</v>
      </c>
      <c r="T90">
        <f t="shared" ca="1" si="28"/>
        <v>0</v>
      </c>
      <c r="U90">
        <f t="shared" ca="1" si="28"/>
        <v>0</v>
      </c>
      <c r="V90">
        <f t="shared" ca="1" si="28"/>
        <v>0</v>
      </c>
      <c r="W90">
        <f t="shared" ca="1" si="28"/>
        <v>0</v>
      </c>
      <c r="X90">
        <f t="shared" ca="1" si="28"/>
        <v>0</v>
      </c>
      <c r="Y90">
        <f t="shared" ca="1" si="28"/>
        <v>0</v>
      </c>
      <c r="Z90">
        <f t="shared" ca="1" si="28"/>
        <v>0</v>
      </c>
      <c r="AA90">
        <f t="shared" ca="1" si="28"/>
        <v>0</v>
      </c>
      <c r="AB90">
        <f t="shared" ca="1" si="28"/>
        <v>0</v>
      </c>
      <c r="AC90" t="str">
        <f t="shared" ca="1" si="19"/>
        <v/>
      </c>
      <c r="AD90" t="str">
        <f t="shared" ca="1" si="20"/>
        <v>BPU</v>
      </c>
      <c r="AE90" t="str">
        <f t="shared" ca="1" si="21"/>
        <v>0</v>
      </c>
      <c r="AF90" t="str">
        <f t="shared" ca="1" si="22"/>
        <v>0</v>
      </c>
      <c r="AG90" t="str">
        <f t="shared" ca="1" si="23"/>
        <v>0</v>
      </c>
      <c r="AH90">
        <f t="shared" ca="1" si="24"/>
        <v>0</v>
      </c>
      <c r="AI90">
        <f t="shared" ca="1" si="24"/>
        <v>0</v>
      </c>
      <c r="AJ90">
        <f t="shared" ca="1" si="17"/>
        <v>0</v>
      </c>
      <c r="AK90">
        <f t="shared" ca="1" si="17"/>
        <v>0</v>
      </c>
      <c r="AL90">
        <f t="shared" ca="1" si="24"/>
        <v>0</v>
      </c>
      <c r="AM90">
        <f t="shared" ca="1" si="24"/>
        <v>0</v>
      </c>
      <c r="AN90">
        <f t="shared" ca="1" si="24"/>
        <v>0</v>
      </c>
      <c r="AO90">
        <f t="shared" ca="1" si="24"/>
        <v>0</v>
      </c>
      <c r="AP90">
        <f t="shared" ca="1" si="25"/>
        <v>0</v>
      </c>
    </row>
    <row r="91" spans="1:42" x14ac:dyDescent="0.2">
      <c r="A91">
        <f t="shared" ca="1" si="18"/>
        <v>0</v>
      </c>
      <c r="B91">
        <f t="shared" ca="1" si="28"/>
        <v>0</v>
      </c>
      <c r="C91">
        <f t="shared" ca="1" si="28"/>
        <v>0</v>
      </c>
      <c r="D91">
        <f t="shared" ca="1" si="28"/>
        <v>0</v>
      </c>
      <c r="E91">
        <f t="shared" ca="1" si="28"/>
        <v>0</v>
      </c>
      <c r="F91">
        <f t="shared" ca="1" si="28"/>
        <v>0</v>
      </c>
      <c r="G91">
        <f t="shared" ca="1" si="28"/>
        <v>0</v>
      </c>
      <c r="H91">
        <f t="shared" ca="1" si="28"/>
        <v>0</v>
      </c>
      <c r="I91">
        <f t="shared" ca="1" si="28"/>
        <v>0</v>
      </c>
      <c r="J91">
        <f t="shared" ca="1" si="28"/>
        <v>0</v>
      </c>
      <c r="K91">
        <f t="shared" ca="1" si="28"/>
        <v>0</v>
      </c>
      <c r="L91">
        <f t="shared" ca="1" si="28"/>
        <v>0</v>
      </c>
      <c r="M91">
        <f t="shared" ca="1" si="28"/>
        <v>0</v>
      </c>
      <c r="N91">
        <f t="shared" ca="1" si="28"/>
        <v>0</v>
      </c>
      <c r="O91">
        <f t="shared" ca="1" si="28"/>
        <v>0</v>
      </c>
      <c r="P91">
        <f t="shared" ca="1" si="28"/>
        <v>0</v>
      </c>
      <c r="Q91">
        <f t="shared" ca="1" si="28"/>
        <v>0</v>
      </c>
      <c r="R91">
        <f t="shared" ca="1" si="28"/>
        <v>0</v>
      </c>
      <c r="S91">
        <f t="shared" ca="1" si="28"/>
        <v>0</v>
      </c>
      <c r="T91">
        <f t="shared" ca="1" si="28"/>
        <v>0</v>
      </c>
      <c r="U91">
        <f t="shared" ca="1" si="28"/>
        <v>0</v>
      </c>
      <c r="V91">
        <f t="shared" ca="1" si="28"/>
        <v>0</v>
      </c>
      <c r="W91">
        <f t="shared" ca="1" si="28"/>
        <v>0</v>
      </c>
      <c r="X91">
        <f t="shared" ca="1" si="28"/>
        <v>0</v>
      </c>
      <c r="Y91">
        <f t="shared" ca="1" si="28"/>
        <v>0</v>
      </c>
      <c r="Z91">
        <f t="shared" ca="1" si="28"/>
        <v>0</v>
      </c>
      <c r="AA91">
        <f t="shared" ca="1" si="28"/>
        <v>0</v>
      </c>
      <c r="AB91">
        <f t="shared" ca="1" si="28"/>
        <v>0</v>
      </c>
      <c r="AC91" t="str">
        <f t="shared" ca="1" si="19"/>
        <v/>
      </c>
      <c r="AD91" t="str">
        <f t="shared" ca="1" si="20"/>
        <v>BPU</v>
      </c>
      <c r="AE91" t="str">
        <f t="shared" ca="1" si="21"/>
        <v>0</v>
      </c>
      <c r="AF91" t="str">
        <f t="shared" ca="1" si="22"/>
        <v>0</v>
      </c>
      <c r="AG91" t="str">
        <f t="shared" ca="1" si="23"/>
        <v>0</v>
      </c>
      <c r="AH91">
        <f t="shared" ca="1" si="24"/>
        <v>0</v>
      </c>
      <c r="AI91">
        <f t="shared" ca="1" si="24"/>
        <v>0</v>
      </c>
      <c r="AJ91">
        <f t="shared" ca="1" si="17"/>
        <v>0</v>
      </c>
      <c r="AK91">
        <f t="shared" ca="1" si="17"/>
        <v>0</v>
      </c>
      <c r="AL91">
        <f t="shared" ca="1" si="24"/>
        <v>0</v>
      </c>
      <c r="AM91">
        <f t="shared" ca="1" si="24"/>
        <v>0</v>
      </c>
      <c r="AN91">
        <f t="shared" ca="1" si="24"/>
        <v>0</v>
      </c>
      <c r="AO91">
        <f t="shared" ca="1" si="24"/>
        <v>0</v>
      </c>
      <c r="AP91">
        <f t="shared" ca="1" si="25"/>
        <v>0</v>
      </c>
    </row>
    <row r="92" spans="1:42" x14ac:dyDescent="0.2">
      <c r="A92">
        <f t="shared" ca="1" si="18"/>
        <v>0</v>
      </c>
      <c r="B92">
        <f t="shared" ca="1" si="28"/>
        <v>0</v>
      </c>
      <c r="C92">
        <f t="shared" ca="1" si="28"/>
        <v>0</v>
      </c>
      <c r="D92">
        <f t="shared" ca="1" si="28"/>
        <v>0</v>
      </c>
      <c r="E92">
        <f t="shared" ca="1" si="28"/>
        <v>0</v>
      </c>
      <c r="F92">
        <f t="shared" ca="1" si="28"/>
        <v>0</v>
      </c>
      <c r="G92">
        <f t="shared" ca="1" si="28"/>
        <v>0</v>
      </c>
      <c r="H92">
        <f t="shared" ca="1" si="28"/>
        <v>0</v>
      </c>
      <c r="I92">
        <f t="shared" ca="1" si="28"/>
        <v>0</v>
      </c>
      <c r="J92">
        <f t="shared" ca="1" si="28"/>
        <v>0</v>
      </c>
      <c r="K92">
        <f t="shared" ca="1" si="28"/>
        <v>0</v>
      </c>
      <c r="L92">
        <f t="shared" ca="1" si="28"/>
        <v>0</v>
      </c>
      <c r="M92">
        <f t="shared" ca="1" si="28"/>
        <v>0</v>
      </c>
      <c r="N92">
        <f t="shared" ca="1" si="28"/>
        <v>0</v>
      </c>
      <c r="O92">
        <f t="shared" ca="1" si="28"/>
        <v>0</v>
      </c>
      <c r="P92">
        <f t="shared" ca="1" si="28"/>
        <v>0</v>
      </c>
      <c r="Q92">
        <f t="shared" ca="1" si="28"/>
        <v>0</v>
      </c>
      <c r="R92">
        <f t="shared" ca="1" si="28"/>
        <v>0</v>
      </c>
      <c r="S92">
        <f t="shared" ca="1" si="28"/>
        <v>0</v>
      </c>
      <c r="T92">
        <f t="shared" ca="1" si="28"/>
        <v>0</v>
      </c>
      <c r="U92">
        <f t="shared" ca="1" si="28"/>
        <v>0</v>
      </c>
      <c r="V92">
        <f t="shared" ca="1" si="28"/>
        <v>0</v>
      </c>
      <c r="W92">
        <f t="shared" ca="1" si="28"/>
        <v>0</v>
      </c>
      <c r="X92">
        <f t="shared" ca="1" si="28"/>
        <v>0</v>
      </c>
      <c r="Y92">
        <f t="shared" ca="1" si="28"/>
        <v>0</v>
      </c>
      <c r="Z92">
        <f t="shared" ca="1" si="28"/>
        <v>0</v>
      </c>
      <c r="AA92">
        <f t="shared" ca="1" si="28"/>
        <v>0</v>
      </c>
      <c r="AB92">
        <f t="shared" ca="1" si="28"/>
        <v>0</v>
      </c>
      <c r="AC92" t="str">
        <f t="shared" ca="1" si="19"/>
        <v/>
      </c>
      <c r="AD92" t="str">
        <f t="shared" ca="1" si="20"/>
        <v>BPU</v>
      </c>
      <c r="AE92" t="str">
        <f t="shared" ca="1" si="21"/>
        <v>0</v>
      </c>
      <c r="AF92" t="str">
        <f t="shared" ca="1" si="22"/>
        <v>0</v>
      </c>
      <c r="AG92" t="str">
        <f t="shared" ca="1" si="23"/>
        <v>0</v>
      </c>
      <c r="AH92">
        <f t="shared" ca="1" si="24"/>
        <v>0</v>
      </c>
      <c r="AI92">
        <f t="shared" ca="1" si="24"/>
        <v>0</v>
      </c>
      <c r="AJ92">
        <f t="shared" ca="1" si="17"/>
        <v>0</v>
      </c>
      <c r="AK92">
        <f t="shared" ca="1" si="17"/>
        <v>0</v>
      </c>
      <c r="AL92">
        <f t="shared" ca="1" si="24"/>
        <v>0</v>
      </c>
      <c r="AM92">
        <f t="shared" ca="1" si="24"/>
        <v>0</v>
      </c>
      <c r="AN92">
        <f t="shared" ca="1" si="24"/>
        <v>0</v>
      </c>
      <c r="AO92">
        <f t="shared" ca="1" si="24"/>
        <v>0</v>
      </c>
      <c r="AP92">
        <f t="shared" ca="1" si="25"/>
        <v>0</v>
      </c>
    </row>
    <row r="93" spans="1:42" x14ac:dyDescent="0.2">
      <c r="A93">
        <f t="shared" ca="1" si="18"/>
        <v>0</v>
      </c>
      <c r="B93">
        <f t="shared" ca="1" si="28"/>
        <v>0</v>
      </c>
      <c r="C93">
        <f t="shared" ca="1" si="28"/>
        <v>0</v>
      </c>
      <c r="D93">
        <f t="shared" ca="1" si="28"/>
        <v>0</v>
      </c>
      <c r="E93">
        <f t="shared" ca="1" si="28"/>
        <v>0</v>
      </c>
      <c r="F93">
        <f t="shared" ca="1" si="28"/>
        <v>0</v>
      </c>
      <c r="G93">
        <f t="shared" ca="1" si="28"/>
        <v>0</v>
      </c>
      <c r="H93">
        <f t="shared" ca="1" si="28"/>
        <v>0</v>
      </c>
      <c r="I93">
        <f t="shared" ca="1" si="28"/>
        <v>0</v>
      </c>
      <c r="J93">
        <f t="shared" ca="1" si="28"/>
        <v>0</v>
      </c>
      <c r="K93">
        <f t="shared" ca="1" si="28"/>
        <v>0</v>
      </c>
      <c r="L93">
        <f t="shared" ca="1" si="28"/>
        <v>0</v>
      </c>
      <c r="M93">
        <f t="shared" ca="1" si="28"/>
        <v>0</v>
      </c>
      <c r="N93">
        <f t="shared" ca="1" si="28"/>
        <v>0</v>
      </c>
      <c r="O93">
        <f t="shared" ca="1" si="28"/>
        <v>0</v>
      </c>
      <c r="P93">
        <f t="shared" ca="1" si="28"/>
        <v>0</v>
      </c>
      <c r="Q93">
        <f t="shared" ca="1" si="28"/>
        <v>0</v>
      </c>
      <c r="R93">
        <f t="shared" ca="1" si="28"/>
        <v>0</v>
      </c>
      <c r="S93">
        <f t="shared" ca="1" si="28"/>
        <v>0</v>
      </c>
      <c r="T93">
        <f t="shared" ca="1" si="28"/>
        <v>0</v>
      </c>
      <c r="U93">
        <f t="shared" ca="1" si="28"/>
        <v>0</v>
      </c>
      <c r="V93">
        <f t="shared" ca="1" si="28"/>
        <v>0</v>
      </c>
      <c r="W93">
        <f t="shared" ca="1" si="28"/>
        <v>0</v>
      </c>
      <c r="X93">
        <f t="shared" ca="1" si="28"/>
        <v>0</v>
      </c>
      <c r="Y93">
        <f t="shared" ca="1" si="28"/>
        <v>0</v>
      </c>
      <c r="Z93">
        <f t="shared" ca="1" si="28"/>
        <v>0</v>
      </c>
      <c r="AA93">
        <f t="shared" ca="1" si="28"/>
        <v>0</v>
      </c>
      <c r="AB93">
        <f t="shared" ca="1" si="28"/>
        <v>0</v>
      </c>
      <c r="AC93" t="str">
        <f t="shared" ca="1" si="19"/>
        <v/>
      </c>
      <c r="AD93" t="str">
        <f t="shared" ca="1" si="20"/>
        <v>BPU</v>
      </c>
      <c r="AE93" t="str">
        <f t="shared" ca="1" si="21"/>
        <v>0</v>
      </c>
      <c r="AF93" t="str">
        <f t="shared" ca="1" si="22"/>
        <v>0</v>
      </c>
      <c r="AG93" t="str">
        <f t="shared" ca="1" si="23"/>
        <v>0</v>
      </c>
      <c r="AH93">
        <f t="shared" ca="1" si="24"/>
        <v>0</v>
      </c>
      <c r="AI93">
        <f t="shared" ca="1" si="24"/>
        <v>0</v>
      </c>
      <c r="AJ93">
        <f t="shared" ca="1" si="17"/>
        <v>0</v>
      </c>
      <c r="AK93">
        <f t="shared" ca="1" si="17"/>
        <v>0</v>
      </c>
      <c r="AL93">
        <f t="shared" ca="1" si="24"/>
        <v>0</v>
      </c>
      <c r="AM93">
        <f t="shared" ca="1" si="24"/>
        <v>0</v>
      </c>
      <c r="AN93">
        <f t="shared" ca="1" si="24"/>
        <v>0</v>
      </c>
      <c r="AO93">
        <f t="shared" ca="1" si="24"/>
        <v>0</v>
      </c>
      <c r="AP93">
        <f t="shared" ca="1" si="25"/>
        <v>0</v>
      </c>
    </row>
    <row r="94" spans="1:42" x14ac:dyDescent="0.2">
      <c r="A94">
        <f t="shared" ca="1" si="18"/>
        <v>0</v>
      </c>
      <c r="B94">
        <f t="shared" ca="1" si="28"/>
        <v>0</v>
      </c>
      <c r="C94">
        <f t="shared" ca="1" si="28"/>
        <v>0</v>
      </c>
      <c r="D94">
        <f t="shared" ca="1" si="28"/>
        <v>0</v>
      </c>
      <c r="E94">
        <f t="shared" ca="1" si="28"/>
        <v>0</v>
      </c>
      <c r="F94">
        <f t="shared" ca="1" si="28"/>
        <v>0</v>
      </c>
      <c r="G94">
        <f t="shared" ca="1" si="28"/>
        <v>0</v>
      </c>
      <c r="H94">
        <f t="shared" ca="1" si="28"/>
        <v>0</v>
      </c>
      <c r="I94">
        <f t="shared" ca="1" si="28"/>
        <v>0</v>
      </c>
      <c r="J94">
        <f t="shared" ca="1" si="28"/>
        <v>0</v>
      </c>
      <c r="K94">
        <f t="shared" ca="1" si="28"/>
        <v>0</v>
      </c>
      <c r="L94">
        <f t="shared" ca="1" si="28"/>
        <v>0</v>
      </c>
      <c r="M94">
        <f t="shared" ca="1" si="28"/>
        <v>0</v>
      </c>
      <c r="N94">
        <f t="shared" ca="1" si="28"/>
        <v>0</v>
      </c>
      <c r="O94">
        <f t="shared" ca="1" si="28"/>
        <v>0</v>
      </c>
      <c r="P94">
        <f t="shared" ca="1" si="28"/>
        <v>0</v>
      </c>
      <c r="Q94">
        <f t="shared" ca="1" si="28"/>
        <v>0</v>
      </c>
      <c r="R94">
        <f t="shared" ca="1" si="28"/>
        <v>0</v>
      </c>
      <c r="S94">
        <f t="shared" ca="1" si="28"/>
        <v>0</v>
      </c>
      <c r="T94">
        <f t="shared" ca="1" si="28"/>
        <v>0</v>
      </c>
      <c r="U94">
        <f t="shared" ca="1" si="28"/>
        <v>0</v>
      </c>
      <c r="V94">
        <f t="shared" ca="1" si="28"/>
        <v>0</v>
      </c>
      <c r="W94">
        <f t="shared" ca="1" si="28"/>
        <v>0</v>
      </c>
      <c r="X94">
        <f t="shared" ca="1" si="28"/>
        <v>0</v>
      </c>
      <c r="Y94">
        <f t="shared" ca="1" si="28"/>
        <v>0</v>
      </c>
      <c r="Z94">
        <f t="shared" ca="1" si="28"/>
        <v>0</v>
      </c>
      <c r="AA94">
        <f t="shared" ca="1" si="28"/>
        <v>0</v>
      </c>
      <c r="AB94">
        <f t="shared" ca="1" si="28"/>
        <v>0</v>
      </c>
      <c r="AC94" t="str">
        <f t="shared" ca="1" si="19"/>
        <v/>
      </c>
      <c r="AD94" t="str">
        <f t="shared" ca="1" si="20"/>
        <v>BPU</v>
      </c>
      <c r="AE94" t="str">
        <f t="shared" ca="1" si="21"/>
        <v>0</v>
      </c>
      <c r="AF94" t="str">
        <f t="shared" ca="1" si="22"/>
        <v>0</v>
      </c>
      <c r="AG94" t="str">
        <f t="shared" ca="1" si="23"/>
        <v>0</v>
      </c>
      <c r="AH94">
        <f t="shared" ca="1" si="24"/>
        <v>0</v>
      </c>
      <c r="AI94">
        <f t="shared" ca="1" si="24"/>
        <v>0</v>
      </c>
      <c r="AJ94">
        <f t="shared" ca="1" si="17"/>
        <v>0</v>
      </c>
      <c r="AK94">
        <f t="shared" ca="1" si="17"/>
        <v>0</v>
      </c>
      <c r="AL94">
        <f t="shared" ca="1" si="24"/>
        <v>0</v>
      </c>
      <c r="AM94">
        <f t="shared" ca="1" si="24"/>
        <v>0</v>
      </c>
      <c r="AN94">
        <f t="shared" ca="1" si="24"/>
        <v>0</v>
      </c>
      <c r="AO94">
        <f t="shared" ca="1" si="24"/>
        <v>0</v>
      </c>
      <c r="AP94">
        <f t="shared" ca="1" si="25"/>
        <v>0</v>
      </c>
    </row>
    <row r="95" spans="1:42" x14ac:dyDescent="0.2">
      <c r="A95">
        <f t="shared" ca="1" si="18"/>
        <v>0</v>
      </c>
      <c r="B95">
        <f t="shared" ca="1" si="28"/>
        <v>0</v>
      </c>
      <c r="C95">
        <f t="shared" ca="1" si="28"/>
        <v>0</v>
      </c>
      <c r="D95">
        <f t="shared" ca="1" si="28"/>
        <v>0</v>
      </c>
      <c r="E95">
        <f t="shared" ca="1" si="28"/>
        <v>0</v>
      </c>
      <c r="F95">
        <f t="shared" ca="1" si="28"/>
        <v>0</v>
      </c>
      <c r="G95">
        <f t="shared" ca="1" si="28"/>
        <v>0</v>
      </c>
      <c r="H95">
        <f t="shared" ca="1" si="28"/>
        <v>0</v>
      </c>
      <c r="I95">
        <f t="shared" ca="1" si="28"/>
        <v>0</v>
      </c>
      <c r="J95">
        <f t="shared" ca="1" si="28"/>
        <v>0</v>
      </c>
      <c r="K95">
        <f t="shared" ca="1" si="28"/>
        <v>0</v>
      </c>
      <c r="L95">
        <f t="shared" ca="1" si="28"/>
        <v>0</v>
      </c>
      <c r="M95">
        <f t="shared" ca="1" si="28"/>
        <v>0</v>
      </c>
      <c r="N95">
        <f t="shared" ca="1" si="28"/>
        <v>0</v>
      </c>
      <c r="O95">
        <f t="shared" ca="1" si="28"/>
        <v>0</v>
      </c>
      <c r="P95">
        <f t="shared" ca="1" si="28"/>
        <v>0</v>
      </c>
      <c r="Q95">
        <f t="shared" ca="1" si="28"/>
        <v>0</v>
      </c>
      <c r="R95">
        <f t="shared" ca="1" si="28"/>
        <v>0</v>
      </c>
      <c r="S95">
        <f t="shared" ca="1" si="28"/>
        <v>0</v>
      </c>
      <c r="T95">
        <f t="shared" ca="1" si="28"/>
        <v>0</v>
      </c>
      <c r="U95">
        <f t="shared" ca="1" si="28"/>
        <v>0</v>
      </c>
      <c r="V95">
        <f t="shared" ca="1" si="28"/>
        <v>0</v>
      </c>
      <c r="W95">
        <f t="shared" ca="1" si="28"/>
        <v>0</v>
      </c>
      <c r="X95">
        <f t="shared" ca="1" si="28"/>
        <v>0</v>
      </c>
      <c r="Y95">
        <f t="shared" ca="1" si="28"/>
        <v>0</v>
      </c>
      <c r="Z95">
        <f t="shared" ca="1" si="28"/>
        <v>0</v>
      </c>
      <c r="AA95">
        <f t="shared" ca="1" si="28"/>
        <v>0</v>
      </c>
      <c r="AB95">
        <f t="shared" ca="1" si="28"/>
        <v>0</v>
      </c>
      <c r="AC95" t="str">
        <f t="shared" ca="1" si="19"/>
        <v/>
      </c>
      <c r="AD95" t="str">
        <f t="shared" ca="1" si="20"/>
        <v>BPU</v>
      </c>
      <c r="AE95" t="str">
        <f t="shared" ca="1" si="21"/>
        <v>0</v>
      </c>
      <c r="AF95" t="str">
        <f t="shared" ca="1" si="22"/>
        <v>0</v>
      </c>
      <c r="AG95" t="str">
        <f t="shared" ca="1" si="23"/>
        <v>0</v>
      </c>
      <c r="AH95">
        <f t="shared" ca="1" si="24"/>
        <v>0</v>
      </c>
      <c r="AI95">
        <f t="shared" ca="1" si="24"/>
        <v>0</v>
      </c>
      <c r="AJ95">
        <f t="shared" ca="1" si="17"/>
        <v>0</v>
      </c>
      <c r="AK95">
        <f t="shared" ca="1" si="17"/>
        <v>0</v>
      </c>
      <c r="AL95">
        <f t="shared" ca="1" si="24"/>
        <v>0</v>
      </c>
      <c r="AM95">
        <f t="shared" ca="1" si="24"/>
        <v>0</v>
      </c>
      <c r="AN95">
        <f t="shared" ca="1" si="24"/>
        <v>0</v>
      </c>
      <c r="AO95">
        <f t="shared" ca="1" si="24"/>
        <v>0</v>
      </c>
      <c r="AP95">
        <f t="shared" ca="1" si="25"/>
        <v>0</v>
      </c>
    </row>
    <row r="96" spans="1:42" x14ac:dyDescent="0.2">
      <c r="A96">
        <f t="shared" ca="1" si="18"/>
        <v>0</v>
      </c>
      <c r="B96">
        <f t="shared" ca="1" si="28"/>
        <v>0</v>
      </c>
      <c r="C96">
        <f t="shared" ca="1" si="28"/>
        <v>0</v>
      </c>
      <c r="D96">
        <f t="shared" ca="1" si="28"/>
        <v>0</v>
      </c>
      <c r="E96">
        <f t="shared" ca="1" si="28"/>
        <v>0</v>
      </c>
      <c r="F96">
        <f t="shared" ca="1" si="28"/>
        <v>0</v>
      </c>
      <c r="G96">
        <f t="shared" ca="1" si="28"/>
        <v>0</v>
      </c>
      <c r="H96">
        <f t="shared" ca="1" si="28"/>
        <v>0</v>
      </c>
      <c r="I96">
        <f t="shared" ca="1" si="28"/>
        <v>0</v>
      </c>
      <c r="J96">
        <f t="shared" ca="1" si="28"/>
        <v>0</v>
      </c>
      <c r="K96">
        <f t="shared" ca="1" si="28"/>
        <v>0</v>
      </c>
      <c r="L96">
        <f t="shared" ca="1" si="28"/>
        <v>0</v>
      </c>
      <c r="M96">
        <f t="shared" ca="1" si="28"/>
        <v>0</v>
      </c>
      <c r="N96">
        <f t="shared" ca="1" si="28"/>
        <v>0</v>
      </c>
      <c r="O96">
        <f t="shared" ca="1" si="28"/>
        <v>0</v>
      </c>
      <c r="P96">
        <f t="shared" ca="1" si="28"/>
        <v>0</v>
      </c>
      <c r="Q96">
        <f t="shared" ca="1" si="28"/>
        <v>0</v>
      </c>
      <c r="R96">
        <f t="shared" ca="1" si="28"/>
        <v>0</v>
      </c>
      <c r="S96">
        <f t="shared" ca="1" si="28"/>
        <v>0</v>
      </c>
      <c r="T96">
        <f t="shared" ca="1" si="28"/>
        <v>0</v>
      </c>
      <c r="U96">
        <f t="shared" ca="1" si="28"/>
        <v>0</v>
      </c>
      <c r="V96">
        <f t="shared" ca="1" si="28"/>
        <v>0</v>
      </c>
      <c r="W96">
        <f t="shared" ca="1" si="28"/>
        <v>0</v>
      </c>
      <c r="X96">
        <f t="shared" ca="1" si="28"/>
        <v>0</v>
      </c>
      <c r="Y96">
        <f t="shared" ca="1" si="28"/>
        <v>0</v>
      </c>
      <c r="Z96">
        <f t="shared" ca="1" si="28"/>
        <v>0</v>
      </c>
      <c r="AA96">
        <f t="shared" ca="1" si="28"/>
        <v>0</v>
      </c>
      <c r="AB96">
        <f t="shared" ca="1" si="28"/>
        <v>0</v>
      </c>
      <c r="AC96" t="str">
        <f t="shared" ca="1" si="19"/>
        <v/>
      </c>
      <c r="AD96" t="str">
        <f t="shared" ca="1" si="20"/>
        <v>BPU</v>
      </c>
      <c r="AE96" t="str">
        <f t="shared" ca="1" si="21"/>
        <v>0</v>
      </c>
      <c r="AF96" t="str">
        <f t="shared" ca="1" si="22"/>
        <v>0</v>
      </c>
      <c r="AG96" t="str">
        <f t="shared" ca="1" si="23"/>
        <v>0</v>
      </c>
      <c r="AH96">
        <f t="shared" ca="1" si="24"/>
        <v>0</v>
      </c>
      <c r="AI96">
        <f t="shared" ca="1" si="24"/>
        <v>0</v>
      </c>
      <c r="AJ96">
        <f t="shared" ca="1" si="17"/>
        <v>0</v>
      </c>
      <c r="AK96">
        <f t="shared" ca="1" si="17"/>
        <v>0</v>
      </c>
      <c r="AL96">
        <f t="shared" ca="1" si="24"/>
        <v>0</v>
      </c>
      <c r="AM96">
        <f t="shared" ca="1" si="24"/>
        <v>0</v>
      </c>
      <c r="AN96">
        <f t="shared" ca="1" si="24"/>
        <v>0</v>
      </c>
      <c r="AO96">
        <f t="shared" ca="1" si="24"/>
        <v>0</v>
      </c>
      <c r="AP96">
        <f t="shared" ca="1" si="25"/>
        <v>0</v>
      </c>
    </row>
    <row r="97" spans="1:42" x14ac:dyDescent="0.2">
      <c r="A97">
        <f t="shared" ca="1" si="18"/>
        <v>0</v>
      </c>
      <c r="B97">
        <f t="shared" ca="1" si="28"/>
        <v>0</v>
      </c>
      <c r="C97">
        <f t="shared" ca="1" si="28"/>
        <v>0</v>
      </c>
      <c r="D97">
        <f t="shared" ca="1" si="28"/>
        <v>0</v>
      </c>
      <c r="E97">
        <f t="shared" ca="1" si="28"/>
        <v>0</v>
      </c>
      <c r="F97">
        <f t="shared" ca="1" si="28"/>
        <v>0</v>
      </c>
      <c r="G97">
        <f t="shared" ca="1" si="28"/>
        <v>0</v>
      </c>
      <c r="H97">
        <f t="shared" ca="1" si="28"/>
        <v>0</v>
      </c>
      <c r="I97">
        <f t="shared" ca="1" si="28"/>
        <v>0</v>
      </c>
      <c r="J97">
        <f t="shared" ca="1" si="28"/>
        <v>0</v>
      </c>
      <c r="K97">
        <f t="shared" ca="1" si="28"/>
        <v>0</v>
      </c>
      <c r="L97">
        <f t="shared" ca="1" si="28"/>
        <v>0</v>
      </c>
      <c r="M97">
        <f t="shared" ca="1" si="28"/>
        <v>0</v>
      </c>
      <c r="N97">
        <f t="shared" ca="1" si="28"/>
        <v>0</v>
      </c>
      <c r="O97">
        <f t="shared" ca="1" si="28"/>
        <v>0</v>
      </c>
      <c r="P97">
        <f t="shared" ca="1" si="28"/>
        <v>0</v>
      </c>
      <c r="Q97">
        <f t="shared" ca="1" si="28"/>
        <v>0</v>
      </c>
      <c r="R97">
        <f t="shared" ca="1" si="28"/>
        <v>0</v>
      </c>
      <c r="S97">
        <f t="shared" ca="1" si="28"/>
        <v>0</v>
      </c>
      <c r="T97">
        <f t="shared" ca="1" si="28"/>
        <v>0</v>
      </c>
      <c r="U97">
        <f t="shared" ca="1" si="28"/>
        <v>0</v>
      </c>
      <c r="V97">
        <f t="shared" ca="1" si="28"/>
        <v>0</v>
      </c>
      <c r="W97">
        <f t="shared" ca="1" si="28"/>
        <v>0</v>
      </c>
      <c r="X97">
        <f t="shared" ca="1" si="28"/>
        <v>0</v>
      </c>
      <c r="Y97">
        <f t="shared" ca="1" si="28"/>
        <v>0</v>
      </c>
      <c r="Z97">
        <f t="shared" ca="1" si="28"/>
        <v>0</v>
      </c>
      <c r="AA97">
        <f t="shared" ca="1" si="28"/>
        <v>0</v>
      </c>
      <c r="AB97">
        <f t="shared" ca="1" si="28"/>
        <v>0</v>
      </c>
      <c r="AC97" t="str">
        <f t="shared" ca="1" si="19"/>
        <v/>
      </c>
      <c r="AD97" t="str">
        <f t="shared" ca="1" si="20"/>
        <v>BPU</v>
      </c>
      <c r="AE97" t="str">
        <f t="shared" ca="1" si="21"/>
        <v>0</v>
      </c>
      <c r="AF97" t="str">
        <f t="shared" ca="1" si="22"/>
        <v>0</v>
      </c>
      <c r="AG97" t="str">
        <f t="shared" ca="1" si="23"/>
        <v>0</v>
      </c>
      <c r="AH97">
        <f t="shared" ca="1" si="24"/>
        <v>0</v>
      </c>
      <c r="AI97">
        <f t="shared" ca="1" si="24"/>
        <v>0</v>
      </c>
      <c r="AJ97">
        <f t="shared" ca="1" si="17"/>
        <v>0</v>
      </c>
      <c r="AK97">
        <f t="shared" ca="1" si="17"/>
        <v>0</v>
      </c>
      <c r="AL97">
        <f t="shared" ca="1" si="24"/>
        <v>0</v>
      </c>
      <c r="AM97">
        <f t="shared" ca="1" si="24"/>
        <v>0</v>
      </c>
      <c r="AN97">
        <f t="shared" ca="1" si="24"/>
        <v>0</v>
      </c>
      <c r="AO97">
        <f t="shared" ca="1" si="24"/>
        <v>0</v>
      </c>
      <c r="AP97">
        <f t="shared" ca="1" si="25"/>
        <v>0</v>
      </c>
    </row>
    <row r="98" spans="1:42" x14ac:dyDescent="0.2">
      <c r="A98">
        <f t="shared" ca="1" si="18"/>
        <v>0</v>
      </c>
      <c r="B98">
        <f t="shared" ca="1" si="28"/>
        <v>0</v>
      </c>
      <c r="C98">
        <f t="shared" ca="1" si="28"/>
        <v>0</v>
      </c>
      <c r="D98">
        <f t="shared" ca="1" si="28"/>
        <v>0</v>
      </c>
      <c r="E98">
        <f t="shared" ca="1" si="28"/>
        <v>0</v>
      </c>
      <c r="F98">
        <f t="shared" ca="1" si="28"/>
        <v>0</v>
      </c>
      <c r="G98">
        <f t="shared" ca="1" si="28"/>
        <v>0</v>
      </c>
      <c r="H98">
        <f t="shared" ca="1" si="28"/>
        <v>0</v>
      </c>
      <c r="I98">
        <f t="shared" ca="1" si="28"/>
        <v>0</v>
      </c>
      <c r="J98">
        <f t="shared" ca="1" si="28"/>
        <v>0</v>
      </c>
      <c r="K98">
        <f t="shared" ca="1" si="28"/>
        <v>0</v>
      </c>
      <c r="L98">
        <f t="shared" ca="1" si="28"/>
        <v>0</v>
      </c>
      <c r="M98">
        <f t="shared" ca="1" si="28"/>
        <v>0</v>
      </c>
      <c r="N98">
        <f t="shared" ca="1" si="28"/>
        <v>0</v>
      </c>
      <c r="O98">
        <f t="shared" ca="1" si="28"/>
        <v>0</v>
      </c>
      <c r="P98">
        <f t="shared" ca="1" si="28"/>
        <v>0</v>
      </c>
      <c r="Q98">
        <f t="shared" ref="B98:AB102" ca="1" si="29">INDIRECT("'3-Lift'!"&amp;CELL("address",Q98))</f>
        <v>0</v>
      </c>
      <c r="R98">
        <f t="shared" ca="1" si="29"/>
        <v>0</v>
      </c>
      <c r="S98">
        <f t="shared" ca="1" si="29"/>
        <v>0</v>
      </c>
      <c r="T98">
        <f t="shared" ca="1" si="29"/>
        <v>0</v>
      </c>
      <c r="U98">
        <f t="shared" ca="1" si="29"/>
        <v>0</v>
      </c>
      <c r="V98">
        <f t="shared" ca="1" si="29"/>
        <v>0</v>
      </c>
      <c r="W98">
        <f t="shared" ca="1" si="29"/>
        <v>0</v>
      </c>
      <c r="X98">
        <f t="shared" ca="1" si="29"/>
        <v>0</v>
      </c>
      <c r="Y98">
        <f t="shared" ca="1" si="29"/>
        <v>0</v>
      </c>
      <c r="Z98">
        <f t="shared" ca="1" si="29"/>
        <v>0</v>
      </c>
      <c r="AA98">
        <f t="shared" ca="1" si="29"/>
        <v>0</v>
      </c>
      <c r="AB98">
        <f t="shared" ca="1" si="29"/>
        <v>0</v>
      </c>
      <c r="AC98" t="str">
        <f t="shared" ca="1" si="19"/>
        <v/>
      </c>
      <c r="AD98" t="str">
        <f t="shared" ca="1" si="20"/>
        <v>BPU</v>
      </c>
      <c r="AE98" t="str">
        <f t="shared" ca="1" si="21"/>
        <v>0</v>
      </c>
      <c r="AF98" t="str">
        <f t="shared" ca="1" si="22"/>
        <v>0</v>
      </c>
      <c r="AG98" t="str">
        <f t="shared" ca="1" si="23"/>
        <v>0</v>
      </c>
      <c r="AH98">
        <f t="shared" ca="1" si="24"/>
        <v>0</v>
      </c>
      <c r="AI98">
        <f t="shared" ca="1" si="24"/>
        <v>0</v>
      </c>
      <c r="AJ98">
        <f t="shared" ca="1" si="17"/>
        <v>0</v>
      </c>
      <c r="AK98">
        <f t="shared" ca="1" si="17"/>
        <v>0</v>
      </c>
      <c r="AL98">
        <f t="shared" ca="1" si="24"/>
        <v>0</v>
      </c>
      <c r="AM98">
        <f t="shared" ca="1" si="24"/>
        <v>0</v>
      </c>
      <c r="AN98">
        <f t="shared" ca="1" si="24"/>
        <v>0</v>
      </c>
      <c r="AO98">
        <f t="shared" ca="1" si="24"/>
        <v>0</v>
      </c>
      <c r="AP98">
        <f t="shared" ca="1" si="25"/>
        <v>0</v>
      </c>
    </row>
    <row r="99" spans="1:42" x14ac:dyDescent="0.2">
      <c r="A99">
        <f t="shared" ca="1" si="18"/>
        <v>0</v>
      </c>
      <c r="B99">
        <f t="shared" ca="1" si="29"/>
        <v>0</v>
      </c>
      <c r="C99">
        <f t="shared" ca="1" si="29"/>
        <v>0</v>
      </c>
      <c r="D99">
        <f t="shared" ca="1" si="29"/>
        <v>0</v>
      </c>
      <c r="E99">
        <f t="shared" ca="1" si="29"/>
        <v>0</v>
      </c>
      <c r="F99">
        <f t="shared" ca="1" si="29"/>
        <v>0</v>
      </c>
      <c r="G99">
        <f t="shared" ca="1" si="29"/>
        <v>0</v>
      </c>
      <c r="H99">
        <f t="shared" ca="1" si="29"/>
        <v>0</v>
      </c>
      <c r="I99">
        <f t="shared" ca="1" si="29"/>
        <v>0</v>
      </c>
      <c r="J99">
        <f t="shared" ca="1" si="29"/>
        <v>0</v>
      </c>
      <c r="K99">
        <f t="shared" ca="1" si="29"/>
        <v>0</v>
      </c>
      <c r="L99">
        <f t="shared" ca="1" si="29"/>
        <v>0</v>
      </c>
      <c r="M99">
        <f t="shared" ca="1" si="29"/>
        <v>0</v>
      </c>
      <c r="N99">
        <f t="shared" ca="1" si="29"/>
        <v>0</v>
      </c>
      <c r="O99">
        <f t="shared" ca="1" si="29"/>
        <v>0</v>
      </c>
      <c r="P99">
        <f t="shared" ca="1" si="29"/>
        <v>0</v>
      </c>
      <c r="Q99">
        <f t="shared" ca="1" si="29"/>
        <v>0</v>
      </c>
      <c r="R99">
        <f t="shared" ca="1" si="29"/>
        <v>0</v>
      </c>
      <c r="S99">
        <f t="shared" ca="1" si="29"/>
        <v>0</v>
      </c>
      <c r="T99">
        <f t="shared" ca="1" si="29"/>
        <v>0</v>
      </c>
      <c r="U99">
        <f t="shared" ca="1" si="29"/>
        <v>0</v>
      </c>
      <c r="V99">
        <f t="shared" ca="1" si="29"/>
        <v>0</v>
      </c>
      <c r="W99">
        <f t="shared" ca="1" si="29"/>
        <v>0</v>
      </c>
      <c r="X99">
        <f t="shared" ca="1" si="29"/>
        <v>0</v>
      </c>
      <c r="Y99">
        <f t="shared" ca="1" si="29"/>
        <v>0</v>
      </c>
      <c r="Z99">
        <f t="shared" ca="1" si="29"/>
        <v>0</v>
      </c>
      <c r="AA99">
        <f t="shared" ca="1" si="29"/>
        <v>0</v>
      </c>
      <c r="AB99">
        <f t="shared" ca="1" si="29"/>
        <v>0</v>
      </c>
      <c r="AC99" t="str">
        <f t="shared" ca="1" si="19"/>
        <v/>
      </c>
      <c r="AD99" t="str">
        <f t="shared" ca="1" si="20"/>
        <v>BPU</v>
      </c>
      <c r="AE99" t="str">
        <f t="shared" ca="1" si="21"/>
        <v>0</v>
      </c>
      <c r="AF99" t="str">
        <f t="shared" ca="1" si="22"/>
        <v>0</v>
      </c>
      <c r="AG99" t="str">
        <f t="shared" ca="1" si="23"/>
        <v>0</v>
      </c>
      <c r="AH99">
        <f t="shared" ca="1" si="24"/>
        <v>0</v>
      </c>
      <c r="AI99">
        <f t="shared" ca="1" si="24"/>
        <v>0</v>
      </c>
      <c r="AJ99">
        <f t="shared" ca="1" si="17"/>
        <v>0</v>
      </c>
      <c r="AK99">
        <f t="shared" ca="1" si="17"/>
        <v>0</v>
      </c>
      <c r="AL99">
        <f t="shared" ca="1" si="24"/>
        <v>0</v>
      </c>
      <c r="AM99">
        <f t="shared" ca="1" si="24"/>
        <v>0</v>
      </c>
      <c r="AN99">
        <f t="shared" ca="1" si="24"/>
        <v>0</v>
      </c>
      <c r="AO99">
        <f t="shared" ca="1" si="24"/>
        <v>0</v>
      </c>
      <c r="AP99">
        <f t="shared" ca="1" si="25"/>
        <v>0</v>
      </c>
    </row>
    <row r="100" spans="1:42" x14ac:dyDescent="0.2">
      <c r="A100">
        <f t="shared" ca="1" si="18"/>
        <v>0</v>
      </c>
      <c r="B100">
        <f t="shared" ca="1" si="29"/>
        <v>0</v>
      </c>
      <c r="C100">
        <f t="shared" ca="1" si="29"/>
        <v>0</v>
      </c>
      <c r="D100">
        <f t="shared" ca="1" si="29"/>
        <v>0</v>
      </c>
      <c r="E100">
        <f t="shared" ca="1" si="29"/>
        <v>0</v>
      </c>
      <c r="F100">
        <f t="shared" ca="1" si="29"/>
        <v>0</v>
      </c>
      <c r="G100">
        <f t="shared" ca="1" si="29"/>
        <v>0</v>
      </c>
      <c r="H100">
        <f t="shared" ca="1" si="29"/>
        <v>0</v>
      </c>
      <c r="I100">
        <f t="shared" ca="1" si="29"/>
        <v>0</v>
      </c>
      <c r="J100">
        <f t="shared" ca="1" si="29"/>
        <v>0</v>
      </c>
      <c r="K100">
        <f t="shared" ca="1" si="29"/>
        <v>0</v>
      </c>
      <c r="L100">
        <f t="shared" ca="1" si="29"/>
        <v>0</v>
      </c>
      <c r="M100">
        <f t="shared" ca="1" si="29"/>
        <v>0</v>
      </c>
      <c r="N100">
        <f t="shared" ca="1" si="29"/>
        <v>0</v>
      </c>
      <c r="O100">
        <f t="shared" ca="1" si="29"/>
        <v>0</v>
      </c>
      <c r="P100">
        <f t="shared" ca="1" si="29"/>
        <v>0</v>
      </c>
      <c r="Q100">
        <f t="shared" ca="1" si="29"/>
        <v>0</v>
      </c>
      <c r="R100">
        <f t="shared" ca="1" si="29"/>
        <v>0</v>
      </c>
      <c r="S100">
        <f t="shared" ca="1" si="29"/>
        <v>0</v>
      </c>
      <c r="T100">
        <f t="shared" ca="1" si="29"/>
        <v>0</v>
      </c>
      <c r="U100">
        <f t="shared" ca="1" si="29"/>
        <v>0</v>
      </c>
      <c r="V100">
        <f t="shared" ca="1" si="29"/>
        <v>0</v>
      </c>
      <c r="W100">
        <f t="shared" ca="1" si="29"/>
        <v>0</v>
      </c>
      <c r="X100">
        <f t="shared" ca="1" si="29"/>
        <v>0</v>
      </c>
      <c r="Y100">
        <f t="shared" ca="1" si="29"/>
        <v>0</v>
      </c>
      <c r="Z100">
        <f t="shared" ca="1" si="29"/>
        <v>0</v>
      </c>
      <c r="AA100">
        <f t="shared" ca="1" si="29"/>
        <v>0</v>
      </c>
      <c r="AB100">
        <f t="shared" ca="1" si="29"/>
        <v>0</v>
      </c>
      <c r="AC100" t="str">
        <f t="shared" ca="1" si="19"/>
        <v/>
      </c>
      <c r="AD100" t="str">
        <f t="shared" ca="1" si="20"/>
        <v>BPU</v>
      </c>
      <c r="AE100" t="str">
        <f t="shared" ca="1" si="21"/>
        <v>0</v>
      </c>
      <c r="AF100" t="str">
        <f t="shared" ca="1" si="22"/>
        <v>0</v>
      </c>
      <c r="AG100" t="str">
        <f t="shared" ca="1" si="23"/>
        <v>0</v>
      </c>
      <c r="AH100">
        <f t="shared" ca="1" si="24"/>
        <v>0</v>
      </c>
      <c r="AI100">
        <f t="shared" ca="1" si="24"/>
        <v>0</v>
      </c>
      <c r="AJ100">
        <f t="shared" ca="1" si="17"/>
        <v>0</v>
      </c>
      <c r="AK100">
        <f t="shared" ca="1" si="17"/>
        <v>0</v>
      </c>
      <c r="AL100">
        <f t="shared" ca="1" si="24"/>
        <v>0</v>
      </c>
      <c r="AM100">
        <f t="shared" ca="1" si="24"/>
        <v>0</v>
      </c>
      <c r="AN100">
        <f t="shared" ca="1" si="24"/>
        <v>0</v>
      </c>
      <c r="AO100">
        <f t="shared" ca="1" si="24"/>
        <v>0</v>
      </c>
      <c r="AP100">
        <f t="shared" ca="1" si="25"/>
        <v>0</v>
      </c>
    </row>
    <row r="101" spans="1:42" x14ac:dyDescent="0.2">
      <c r="A101">
        <f t="shared" ca="1" si="18"/>
        <v>0</v>
      </c>
      <c r="B101">
        <f t="shared" ca="1" si="29"/>
        <v>0</v>
      </c>
      <c r="C101">
        <f t="shared" ca="1" si="29"/>
        <v>0</v>
      </c>
      <c r="D101">
        <f t="shared" ca="1" si="29"/>
        <v>0</v>
      </c>
      <c r="E101">
        <f t="shared" ca="1" si="29"/>
        <v>0</v>
      </c>
      <c r="F101">
        <f t="shared" ca="1" si="29"/>
        <v>0</v>
      </c>
      <c r="G101">
        <f t="shared" ca="1" si="29"/>
        <v>0</v>
      </c>
      <c r="H101">
        <f t="shared" ca="1" si="29"/>
        <v>0</v>
      </c>
      <c r="I101">
        <f t="shared" ca="1" si="29"/>
        <v>0</v>
      </c>
      <c r="J101">
        <f t="shared" ca="1" si="29"/>
        <v>0</v>
      </c>
      <c r="K101">
        <f t="shared" ca="1" si="29"/>
        <v>0</v>
      </c>
      <c r="L101">
        <f t="shared" ca="1" si="29"/>
        <v>0</v>
      </c>
      <c r="M101">
        <f t="shared" ca="1" si="29"/>
        <v>0</v>
      </c>
      <c r="N101">
        <f t="shared" ca="1" si="29"/>
        <v>0</v>
      </c>
      <c r="O101">
        <f t="shared" ca="1" si="29"/>
        <v>0</v>
      </c>
      <c r="P101">
        <f t="shared" ca="1" si="29"/>
        <v>0</v>
      </c>
      <c r="Q101">
        <f t="shared" ca="1" si="29"/>
        <v>0</v>
      </c>
      <c r="R101">
        <f t="shared" ca="1" si="29"/>
        <v>0</v>
      </c>
      <c r="S101">
        <f t="shared" ca="1" si="29"/>
        <v>0</v>
      </c>
      <c r="T101">
        <f t="shared" ca="1" si="29"/>
        <v>0</v>
      </c>
      <c r="U101">
        <f t="shared" ca="1" si="29"/>
        <v>0</v>
      </c>
      <c r="V101">
        <f t="shared" ca="1" si="29"/>
        <v>0</v>
      </c>
      <c r="W101">
        <f t="shared" ca="1" si="29"/>
        <v>0</v>
      </c>
      <c r="X101">
        <f t="shared" ca="1" si="29"/>
        <v>0</v>
      </c>
      <c r="Y101">
        <f t="shared" ca="1" si="29"/>
        <v>0</v>
      </c>
      <c r="Z101">
        <f t="shared" ca="1" si="29"/>
        <v>0</v>
      </c>
      <c r="AA101">
        <f t="shared" ca="1" si="29"/>
        <v>0</v>
      </c>
      <c r="AB101">
        <f t="shared" ca="1" si="29"/>
        <v>0</v>
      </c>
      <c r="AC101" t="str">
        <f t="shared" ca="1" si="19"/>
        <v/>
      </c>
      <c r="AD101" t="str">
        <f t="shared" ca="1" si="20"/>
        <v>BPU</v>
      </c>
      <c r="AE101" t="str">
        <f t="shared" ca="1" si="21"/>
        <v>0</v>
      </c>
      <c r="AF101" t="str">
        <f t="shared" ca="1" si="22"/>
        <v>0</v>
      </c>
      <c r="AG101" t="str">
        <f t="shared" ca="1" si="23"/>
        <v>0</v>
      </c>
      <c r="AH101">
        <f t="shared" ca="1" si="24"/>
        <v>0</v>
      </c>
      <c r="AI101">
        <f t="shared" ca="1" si="24"/>
        <v>0</v>
      </c>
      <c r="AJ101">
        <f t="shared" ca="1" si="17"/>
        <v>0</v>
      </c>
      <c r="AK101">
        <f t="shared" ca="1" si="17"/>
        <v>0</v>
      </c>
      <c r="AL101">
        <f t="shared" ca="1" si="24"/>
        <v>0</v>
      </c>
      <c r="AM101">
        <f t="shared" ca="1" si="24"/>
        <v>0</v>
      </c>
      <c r="AN101">
        <f t="shared" ca="1" si="24"/>
        <v>0</v>
      </c>
      <c r="AO101">
        <f t="shared" ca="1" si="24"/>
        <v>0</v>
      </c>
      <c r="AP101">
        <f t="shared" ca="1" si="25"/>
        <v>0</v>
      </c>
    </row>
    <row r="102" spans="1:42" x14ac:dyDescent="0.2">
      <c r="A102">
        <f t="shared" ca="1" si="18"/>
        <v>0</v>
      </c>
      <c r="B102">
        <f t="shared" ca="1" si="29"/>
        <v>0</v>
      </c>
      <c r="C102">
        <f t="shared" ca="1" si="29"/>
        <v>0</v>
      </c>
      <c r="D102">
        <f t="shared" ca="1" si="29"/>
        <v>0</v>
      </c>
      <c r="E102">
        <f t="shared" ca="1" si="29"/>
        <v>0</v>
      </c>
      <c r="F102">
        <f t="shared" ca="1" si="29"/>
        <v>0</v>
      </c>
      <c r="G102">
        <f t="shared" ca="1" si="29"/>
        <v>0</v>
      </c>
      <c r="H102">
        <f t="shared" ca="1" si="29"/>
        <v>0</v>
      </c>
      <c r="I102">
        <f t="shared" ca="1" si="29"/>
        <v>0</v>
      </c>
      <c r="J102">
        <f t="shared" ca="1" si="29"/>
        <v>0</v>
      </c>
      <c r="K102">
        <f t="shared" ca="1" si="29"/>
        <v>0</v>
      </c>
      <c r="L102">
        <f t="shared" ca="1" si="29"/>
        <v>0</v>
      </c>
      <c r="M102">
        <f t="shared" ca="1" si="29"/>
        <v>0</v>
      </c>
      <c r="N102">
        <f t="shared" ca="1" si="29"/>
        <v>0</v>
      </c>
      <c r="O102">
        <f t="shared" ca="1" si="29"/>
        <v>0</v>
      </c>
      <c r="P102">
        <f t="shared" ca="1" si="29"/>
        <v>0</v>
      </c>
      <c r="Q102">
        <f t="shared" ca="1" si="29"/>
        <v>0</v>
      </c>
      <c r="R102">
        <f t="shared" ca="1" si="29"/>
        <v>0</v>
      </c>
      <c r="S102">
        <f t="shared" ca="1" si="29"/>
        <v>0</v>
      </c>
      <c r="T102">
        <f t="shared" ca="1" si="29"/>
        <v>0</v>
      </c>
      <c r="U102">
        <f t="shared" ca="1" si="29"/>
        <v>0</v>
      </c>
      <c r="V102">
        <f t="shared" ca="1" si="29"/>
        <v>0</v>
      </c>
      <c r="W102">
        <f t="shared" ca="1" si="29"/>
        <v>0</v>
      </c>
      <c r="X102">
        <f t="shared" ca="1" si="29"/>
        <v>0</v>
      </c>
      <c r="Y102">
        <f t="shared" ca="1" si="29"/>
        <v>0</v>
      </c>
      <c r="Z102">
        <f t="shared" ca="1" si="29"/>
        <v>0</v>
      </c>
      <c r="AA102">
        <f t="shared" ca="1" si="29"/>
        <v>0</v>
      </c>
      <c r="AB102">
        <f t="shared" ca="1" si="29"/>
        <v>0</v>
      </c>
      <c r="AC102" t="str">
        <f t="shared" ca="1" si="19"/>
        <v/>
      </c>
      <c r="AD102" t="str">
        <f t="shared" ca="1" si="20"/>
        <v>BPU</v>
      </c>
      <c r="AE102" t="str">
        <f t="shared" ca="1" si="21"/>
        <v>0</v>
      </c>
      <c r="AF102" t="str">
        <f t="shared" ca="1" si="22"/>
        <v>0</v>
      </c>
      <c r="AG102" t="str">
        <f t="shared" ca="1" si="23"/>
        <v>0</v>
      </c>
      <c r="AH102">
        <f t="shared" ca="1" si="24"/>
        <v>0</v>
      </c>
      <c r="AI102">
        <f t="shared" ca="1" si="24"/>
        <v>0</v>
      </c>
      <c r="AJ102">
        <f t="shared" ca="1" si="17"/>
        <v>0</v>
      </c>
      <c r="AK102">
        <f t="shared" ca="1" si="17"/>
        <v>0</v>
      </c>
      <c r="AL102">
        <f t="shared" ca="1" si="24"/>
        <v>0</v>
      </c>
      <c r="AM102">
        <f t="shared" ca="1" si="24"/>
        <v>0</v>
      </c>
      <c r="AN102">
        <f t="shared" ca="1" si="24"/>
        <v>0</v>
      </c>
      <c r="AO102">
        <f t="shared" ca="1" si="24"/>
        <v>0</v>
      </c>
      <c r="AP102">
        <f t="shared" ca="1" si="25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W48"/>
  <sheetViews>
    <sheetView zoomScale="130" zoomScaleNormal="130" workbookViewId="0">
      <pane ySplit="2" topLeftCell="A3" activePane="bottomLeft" state="frozen"/>
      <selection pane="bottomLeft" activeCell="AA4" sqref="AA4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1" width="7.5703125" style="5" customWidth="1"/>
    <col min="12" max="15" width="7.5703125" style="5" hidden="1" customWidth="1"/>
    <col min="16" max="16" width="7.5703125" style="5" customWidth="1"/>
    <col min="17" max="21" width="7.5703125" style="5" hidden="1" customWidth="1"/>
    <col min="22" max="22" width="7.5703125" style="5" customWidth="1"/>
    <col min="23" max="24" width="8.85546875" style="5"/>
    <col min="25" max="25" width="0" style="5" hidden="1" customWidth="1"/>
    <col min="26" max="26" width="11.7109375" style="5" hidden="1" customWidth="1"/>
    <col min="27" max="27" width="25.7109375" style="5" customWidth="1"/>
    <col min="28" max="29" width="0" style="5" hidden="1" customWidth="1"/>
  </cols>
  <sheetData>
    <row r="1" spans="1:101" s="118" customFormat="1" ht="30" customHeight="1" thickBot="1" x14ac:dyDescent="0.25">
      <c r="A1" s="313" t="s">
        <v>711</v>
      </c>
      <c r="B1" s="118" t="s">
        <v>804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101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22</v>
      </c>
      <c r="H2" s="87" t="s">
        <v>23</v>
      </c>
      <c r="I2" s="87" t="s">
        <v>24</v>
      </c>
      <c r="J2" s="87" t="s">
        <v>25</v>
      </c>
      <c r="K2" s="86" t="s">
        <v>11</v>
      </c>
      <c r="L2" s="87" t="s">
        <v>12</v>
      </c>
      <c r="M2" s="87" t="s">
        <v>13</v>
      </c>
      <c r="N2" s="87" t="s">
        <v>14</v>
      </c>
      <c r="O2" s="87" t="s">
        <v>113</v>
      </c>
      <c r="P2" s="86" t="s">
        <v>15</v>
      </c>
      <c r="Q2" s="86" t="s">
        <v>16</v>
      </c>
      <c r="R2" s="87" t="s">
        <v>17</v>
      </c>
      <c r="S2" s="87" t="s">
        <v>18</v>
      </c>
      <c r="T2" s="87" t="s">
        <v>19</v>
      </c>
      <c r="U2" s="87" t="s">
        <v>20</v>
      </c>
      <c r="V2" s="87" t="s">
        <v>21</v>
      </c>
      <c r="W2" s="98" t="s">
        <v>68</v>
      </c>
      <c r="X2" s="86" t="s">
        <v>90</v>
      </c>
      <c r="Y2" s="86" t="s">
        <v>95</v>
      </c>
      <c r="Z2" s="310" t="s">
        <v>134</v>
      </c>
      <c r="AA2" s="310" t="s">
        <v>30</v>
      </c>
      <c r="AB2" s="86" t="s">
        <v>135</v>
      </c>
      <c r="AC2" s="102" t="s">
        <v>44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101" s="26" customFormat="1" x14ac:dyDescent="0.2">
      <c r="A3" s="26" t="s">
        <v>714</v>
      </c>
      <c r="B3" s="24">
        <v>40</v>
      </c>
      <c r="C3" s="24" t="s">
        <v>539</v>
      </c>
      <c r="D3" s="24">
        <v>74.849999999999994</v>
      </c>
      <c r="E3" s="24">
        <v>75</v>
      </c>
      <c r="F3" s="24">
        <v>0.71319999999999995</v>
      </c>
      <c r="G3" s="24">
        <v>145</v>
      </c>
      <c r="H3" s="24">
        <v>155</v>
      </c>
      <c r="I3" s="24">
        <v>165</v>
      </c>
      <c r="J3" s="24"/>
      <c r="K3" s="24">
        <v>165</v>
      </c>
      <c r="L3" s="24">
        <v>90</v>
      </c>
      <c r="M3" s="24">
        <v>95</v>
      </c>
      <c r="N3" s="24">
        <v>-100</v>
      </c>
      <c r="O3" s="24"/>
      <c r="P3" s="24">
        <v>95</v>
      </c>
      <c r="Q3" s="24">
        <v>260</v>
      </c>
      <c r="R3" s="24">
        <v>182.5</v>
      </c>
      <c r="S3" s="24">
        <v>192.5</v>
      </c>
      <c r="T3" s="24">
        <v>202.5</v>
      </c>
      <c r="U3" s="24"/>
      <c r="V3" s="24">
        <v>202.5</v>
      </c>
      <c r="W3" s="24">
        <v>462.5</v>
      </c>
      <c r="X3" s="24">
        <v>329.85499999999996</v>
      </c>
      <c r="Y3" s="24">
        <v>329.85499999999996</v>
      </c>
      <c r="Z3" s="24">
        <v>1</v>
      </c>
      <c r="AA3" s="24" t="s">
        <v>790</v>
      </c>
      <c r="AB3" s="24">
        <v>3</v>
      </c>
      <c r="AC3" s="24"/>
    </row>
    <row r="4" spans="1:101" s="26" customFormat="1" x14ac:dyDescent="0.2">
      <c r="A4" s="311" t="s">
        <v>727</v>
      </c>
      <c r="B4" s="312">
        <v>32</v>
      </c>
      <c r="C4" s="312" t="s">
        <v>456</v>
      </c>
      <c r="D4" s="312">
        <v>73.55</v>
      </c>
      <c r="E4" s="312">
        <v>75</v>
      </c>
      <c r="F4" s="312">
        <v>0.72209999999999996</v>
      </c>
      <c r="G4" s="312">
        <v>240</v>
      </c>
      <c r="H4" s="312">
        <v>270</v>
      </c>
      <c r="I4" s="312">
        <v>-305</v>
      </c>
      <c r="J4" s="312"/>
      <c r="K4" s="312">
        <v>270</v>
      </c>
      <c r="L4" s="312">
        <v>135</v>
      </c>
      <c r="M4" s="312">
        <v>-142.5</v>
      </c>
      <c r="N4" s="312"/>
      <c r="O4" s="312"/>
      <c r="P4" s="312">
        <v>135</v>
      </c>
      <c r="Q4" s="312">
        <v>405</v>
      </c>
      <c r="R4" s="312">
        <v>220</v>
      </c>
      <c r="S4" s="312">
        <v>240</v>
      </c>
      <c r="T4" s="312">
        <v>260</v>
      </c>
      <c r="U4" s="312"/>
      <c r="V4" s="312">
        <v>260</v>
      </c>
      <c r="W4" s="312">
        <v>665</v>
      </c>
      <c r="X4" s="312">
        <v>480.19649999999996</v>
      </c>
      <c r="Y4" s="312">
        <v>0</v>
      </c>
      <c r="Z4" s="312">
        <v>1</v>
      </c>
      <c r="AA4" s="312" t="s">
        <v>798</v>
      </c>
      <c r="AB4" s="312">
        <v>3</v>
      </c>
      <c r="AC4" s="312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</row>
    <row r="5" spans="1:101" s="26" customFormat="1" x14ac:dyDescent="0.2">
      <c r="A5" s="311" t="s">
        <v>749</v>
      </c>
      <c r="B5" s="312">
        <v>34</v>
      </c>
      <c r="C5" s="312" t="s">
        <v>454</v>
      </c>
      <c r="D5" s="312">
        <v>73.849999999999994</v>
      </c>
      <c r="E5" s="312">
        <v>75</v>
      </c>
      <c r="F5" s="312">
        <v>0.72</v>
      </c>
      <c r="G5" s="312">
        <v>170</v>
      </c>
      <c r="H5" s="312">
        <v>180</v>
      </c>
      <c r="I5" s="312">
        <v>185</v>
      </c>
      <c r="J5" s="312"/>
      <c r="K5" s="312">
        <v>185</v>
      </c>
      <c r="L5" s="312">
        <v>135</v>
      </c>
      <c r="M5" s="312">
        <v>142.5</v>
      </c>
      <c r="N5" s="312">
        <v>145</v>
      </c>
      <c r="O5" s="312"/>
      <c r="P5" s="312">
        <v>145</v>
      </c>
      <c r="Q5" s="312">
        <v>330</v>
      </c>
      <c r="R5" s="312">
        <v>220</v>
      </c>
      <c r="S5" s="312">
        <v>227.5</v>
      </c>
      <c r="T5" s="312">
        <v>232.5</v>
      </c>
      <c r="U5" s="312"/>
      <c r="V5" s="312">
        <v>232.5</v>
      </c>
      <c r="W5" s="312">
        <v>562.5</v>
      </c>
      <c r="X5" s="312">
        <v>405</v>
      </c>
      <c r="Y5" s="312">
        <v>0</v>
      </c>
      <c r="Z5" s="312">
        <v>1</v>
      </c>
      <c r="AA5" s="312" t="s">
        <v>796</v>
      </c>
      <c r="AB5" s="312">
        <v>3</v>
      </c>
      <c r="AC5" s="312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</row>
    <row r="6" spans="1:101" s="26" customFormat="1" x14ac:dyDescent="0.2">
      <c r="A6" s="311" t="s">
        <v>715</v>
      </c>
      <c r="B6" s="312">
        <v>43</v>
      </c>
      <c r="C6" s="312" t="s">
        <v>544</v>
      </c>
      <c r="D6" s="312">
        <v>79.150000000000006</v>
      </c>
      <c r="E6" s="312">
        <v>82.5</v>
      </c>
      <c r="F6" s="312">
        <v>0.68710000000000004</v>
      </c>
      <c r="G6" s="312">
        <v>30</v>
      </c>
      <c r="H6" s="312"/>
      <c r="I6" s="312"/>
      <c r="J6" s="312"/>
      <c r="K6" s="312">
        <v>30</v>
      </c>
      <c r="L6" s="312">
        <v>80</v>
      </c>
      <c r="M6" s="312">
        <v>87.5</v>
      </c>
      <c r="N6" s="312">
        <v>92.5</v>
      </c>
      <c r="O6" s="312"/>
      <c r="P6" s="312">
        <v>92.5</v>
      </c>
      <c r="Q6" s="312">
        <v>122.5</v>
      </c>
      <c r="R6" s="312">
        <v>200</v>
      </c>
      <c r="S6" s="312">
        <v>215</v>
      </c>
      <c r="T6" s="312">
        <v>230</v>
      </c>
      <c r="U6" s="312"/>
      <c r="V6" s="312">
        <v>230</v>
      </c>
      <c r="W6" s="312">
        <v>352.5</v>
      </c>
      <c r="X6" s="312">
        <v>242.20275000000001</v>
      </c>
      <c r="Y6" s="312">
        <v>249.71103524999998</v>
      </c>
      <c r="Z6" s="312">
        <v>1</v>
      </c>
      <c r="AA6" s="312" t="s">
        <v>795</v>
      </c>
      <c r="AB6" s="312">
        <v>3</v>
      </c>
      <c r="AC6" s="312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</row>
    <row r="7" spans="1:101" s="26" customFormat="1" x14ac:dyDescent="0.2">
      <c r="A7" s="26" t="s">
        <v>747</v>
      </c>
      <c r="B7" s="24"/>
      <c r="C7" s="24" t="s">
        <v>460</v>
      </c>
      <c r="D7" s="24">
        <v>82.5</v>
      </c>
      <c r="E7" s="24">
        <v>82.5</v>
      </c>
      <c r="F7" s="24">
        <v>0.66990000000000005</v>
      </c>
      <c r="G7" s="24"/>
      <c r="H7" s="24"/>
      <c r="I7" s="24"/>
      <c r="J7" s="24"/>
      <c r="K7" s="24">
        <v>0</v>
      </c>
      <c r="L7" s="24"/>
      <c r="M7" s="24"/>
      <c r="N7" s="24"/>
      <c r="O7" s="24"/>
      <c r="P7" s="24">
        <v>0</v>
      </c>
      <c r="Q7" s="24">
        <v>0</v>
      </c>
      <c r="R7" s="24"/>
      <c r="S7" s="24"/>
      <c r="T7" s="24"/>
      <c r="U7" s="24"/>
      <c r="V7" s="24">
        <v>0</v>
      </c>
      <c r="W7" s="24">
        <v>0</v>
      </c>
      <c r="X7" s="24">
        <v>0</v>
      </c>
      <c r="Y7" s="24">
        <v>0</v>
      </c>
      <c r="Z7" s="24">
        <v>1</v>
      </c>
      <c r="AA7" s="24">
        <v>0</v>
      </c>
      <c r="AB7" s="24">
        <v>0</v>
      </c>
      <c r="AC7" s="24"/>
    </row>
    <row r="8" spans="1:101" s="26" customFormat="1" x14ac:dyDescent="0.2">
      <c r="A8" s="26" t="s">
        <v>751</v>
      </c>
      <c r="B8" s="24">
        <v>31</v>
      </c>
      <c r="C8" s="24" t="s">
        <v>458</v>
      </c>
      <c r="D8" s="24">
        <v>78.95</v>
      </c>
      <c r="E8" s="24">
        <v>82.5</v>
      </c>
      <c r="F8" s="24">
        <v>0.68820000000000003</v>
      </c>
      <c r="G8" s="24">
        <v>270</v>
      </c>
      <c r="H8" s="24">
        <v>290</v>
      </c>
      <c r="I8" s="24">
        <v>300</v>
      </c>
      <c r="J8" s="24"/>
      <c r="K8" s="24">
        <v>300</v>
      </c>
      <c r="L8" s="24">
        <v>180</v>
      </c>
      <c r="M8" s="24">
        <v>190</v>
      </c>
      <c r="N8" s="24">
        <v>-200</v>
      </c>
      <c r="O8" s="24"/>
      <c r="P8" s="24">
        <v>190</v>
      </c>
      <c r="Q8" s="24">
        <v>490</v>
      </c>
      <c r="R8" s="24">
        <v>-280</v>
      </c>
      <c r="S8" s="24">
        <v>280</v>
      </c>
      <c r="T8" s="24">
        <v>-290</v>
      </c>
      <c r="U8" s="24"/>
      <c r="V8" s="24">
        <v>280</v>
      </c>
      <c r="W8" s="24">
        <v>770</v>
      </c>
      <c r="X8" s="24">
        <v>529.91399999999999</v>
      </c>
      <c r="Y8" s="24">
        <v>0</v>
      </c>
      <c r="Z8" s="24">
        <v>1</v>
      </c>
      <c r="AA8" s="24" t="s">
        <v>781</v>
      </c>
      <c r="AB8" s="24">
        <v>3</v>
      </c>
      <c r="AC8" s="24"/>
    </row>
    <row r="9" spans="1:101" s="26" customFormat="1" x14ac:dyDescent="0.2">
      <c r="A9" s="26" t="s">
        <v>735</v>
      </c>
      <c r="B9" s="24"/>
      <c r="C9" s="24" t="s">
        <v>458</v>
      </c>
      <c r="D9" s="24">
        <v>82.5</v>
      </c>
      <c r="E9" s="24">
        <v>82.5</v>
      </c>
      <c r="F9" s="24">
        <v>0.66990000000000005</v>
      </c>
      <c r="G9" s="24"/>
      <c r="H9" s="24"/>
      <c r="I9" s="24"/>
      <c r="J9" s="24"/>
      <c r="K9" s="24">
        <v>0</v>
      </c>
      <c r="L9" s="24"/>
      <c r="M9" s="24"/>
      <c r="N9" s="24"/>
      <c r="O9" s="24"/>
      <c r="P9" s="24">
        <v>0</v>
      </c>
      <c r="Q9" s="24">
        <v>0</v>
      </c>
      <c r="R9" s="24"/>
      <c r="S9" s="24"/>
      <c r="T9" s="24"/>
      <c r="U9" s="24"/>
      <c r="V9" s="24">
        <v>0</v>
      </c>
      <c r="W9" s="24">
        <v>0</v>
      </c>
      <c r="X9" s="24">
        <v>0</v>
      </c>
      <c r="Y9" s="24">
        <v>0</v>
      </c>
      <c r="Z9" s="24">
        <v>1</v>
      </c>
      <c r="AA9" s="24">
        <v>0</v>
      </c>
      <c r="AB9" s="24">
        <v>0</v>
      </c>
      <c r="AC9" s="24"/>
    </row>
    <row r="10" spans="1:101" s="26" customFormat="1" x14ac:dyDescent="0.2">
      <c r="A10" s="26" t="s">
        <v>730</v>
      </c>
      <c r="B10" s="24">
        <v>27</v>
      </c>
      <c r="C10" s="24" t="s">
        <v>456</v>
      </c>
      <c r="D10" s="24">
        <v>80.45</v>
      </c>
      <c r="E10" s="24">
        <v>82.5</v>
      </c>
      <c r="F10" s="24">
        <v>0.68</v>
      </c>
      <c r="G10" s="24">
        <v>255</v>
      </c>
      <c r="H10" s="24">
        <v>270</v>
      </c>
      <c r="I10" s="24">
        <v>280</v>
      </c>
      <c r="J10" s="24"/>
      <c r="K10" s="24">
        <v>280</v>
      </c>
      <c r="L10" s="24">
        <v>155</v>
      </c>
      <c r="M10" s="24">
        <v>-162.5</v>
      </c>
      <c r="N10" s="24">
        <v>-162.5</v>
      </c>
      <c r="O10" s="24"/>
      <c r="P10" s="24">
        <v>155</v>
      </c>
      <c r="Q10" s="24">
        <v>435</v>
      </c>
      <c r="R10" s="24">
        <v>275</v>
      </c>
      <c r="S10" s="24">
        <v>-300</v>
      </c>
      <c r="T10" s="24">
        <v>-300</v>
      </c>
      <c r="U10" s="24"/>
      <c r="V10" s="24">
        <v>275</v>
      </c>
      <c r="W10" s="24">
        <v>710</v>
      </c>
      <c r="X10" s="24">
        <v>482.8</v>
      </c>
      <c r="Y10" s="24">
        <v>0</v>
      </c>
      <c r="Z10" s="24">
        <v>1</v>
      </c>
      <c r="AA10" s="24" t="s">
        <v>783</v>
      </c>
      <c r="AB10" s="24">
        <v>3</v>
      </c>
      <c r="AC10" s="24"/>
    </row>
    <row r="11" spans="1:101" s="26" customFormat="1" x14ac:dyDescent="0.2">
      <c r="A11" s="26" t="s">
        <v>744</v>
      </c>
      <c r="B11" s="24">
        <v>36</v>
      </c>
      <c r="C11" s="24" t="s">
        <v>456</v>
      </c>
      <c r="D11" s="24">
        <v>82.05</v>
      </c>
      <c r="E11" s="24">
        <v>82.5</v>
      </c>
      <c r="F11" s="24">
        <v>0.67190000000000005</v>
      </c>
      <c r="G11" s="24">
        <v>240</v>
      </c>
      <c r="H11" s="24">
        <v>255</v>
      </c>
      <c r="I11" s="24">
        <v>-270</v>
      </c>
      <c r="J11" s="24"/>
      <c r="K11" s="24">
        <v>255</v>
      </c>
      <c r="L11" s="24">
        <v>155</v>
      </c>
      <c r="M11" s="24">
        <v>162.5</v>
      </c>
      <c r="N11" s="24">
        <v>-165</v>
      </c>
      <c r="O11" s="24"/>
      <c r="P11" s="24">
        <v>162.5</v>
      </c>
      <c r="Q11" s="24">
        <v>417.5</v>
      </c>
      <c r="R11" s="24">
        <v>265</v>
      </c>
      <c r="S11" s="24">
        <v>282.5</v>
      </c>
      <c r="T11" s="24">
        <v>-302.5</v>
      </c>
      <c r="U11" s="24"/>
      <c r="V11" s="24">
        <v>282.5</v>
      </c>
      <c r="W11" s="24">
        <v>700</v>
      </c>
      <c r="X11" s="24">
        <v>470.33000000000004</v>
      </c>
      <c r="Y11" s="24">
        <v>0</v>
      </c>
      <c r="Z11" s="24">
        <v>1</v>
      </c>
      <c r="AA11" s="24" t="s">
        <v>784</v>
      </c>
      <c r="AB11" s="24">
        <v>3</v>
      </c>
      <c r="AC11" s="24"/>
    </row>
    <row r="12" spans="1:101" s="26" customFormat="1" x14ac:dyDescent="0.2">
      <c r="A12" s="26" t="s">
        <v>731</v>
      </c>
      <c r="B12" s="24">
        <v>28</v>
      </c>
      <c r="C12" s="24" t="s">
        <v>456</v>
      </c>
      <c r="D12" s="24">
        <v>80.900000000000006</v>
      </c>
      <c r="E12" s="24">
        <v>82.5</v>
      </c>
      <c r="F12" s="24">
        <v>0.67789999999999995</v>
      </c>
      <c r="G12" s="24">
        <v>240</v>
      </c>
      <c r="H12" s="24">
        <v>-257.5</v>
      </c>
      <c r="I12" s="24">
        <v>257.5</v>
      </c>
      <c r="J12" s="24"/>
      <c r="K12" s="24">
        <v>257.5</v>
      </c>
      <c r="L12" s="24">
        <v>155</v>
      </c>
      <c r="M12" s="24">
        <v>165</v>
      </c>
      <c r="N12" s="24">
        <v>-170</v>
      </c>
      <c r="O12" s="24"/>
      <c r="P12" s="24">
        <v>165</v>
      </c>
      <c r="Q12" s="24">
        <v>422.5</v>
      </c>
      <c r="R12" s="24">
        <v>255</v>
      </c>
      <c r="S12" s="24">
        <v>272.5</v>
      </c>
      <c r="T12" s="24"/>
      <c r="U12" s="24"/>
      <c r="V12" s="24">
        <v>272.5</v>
      </c>
      <c r="W12" s="24">
        <v>695</v>
      </c>
      <c r="X12" s="24">
        <v>471.14049999999997</v>
      </c>
      <c r="Y12" s="24">
        <v>0</v>
      </c>
      <c r="Z12" s="24">
        <v>1</v>
      </c>
      <c r="AA12" s="24" t="s">
        <v>787</v>
      </c>
      <c r="AB12" s="24">
        <v>3</v>
      </c>
      <c r="AC12" s="24"/>
    </row>
    <row r="13" spans="1:101" s="26" customFormat="1" x14ac:dyDescent="0.2">
      <c r="A13" s="26" t="s">
        <v>728</v>
      </c>
      <c r="B13" s="24">
        <v>27</v>
      </c>
      <c r="C13" s="24" t="s">
        <v>456</v>
      </c>
      <c r="D13" s="24">
        <v>79.7</v>
      </c>
      <c r="E13" s="24">
        <v>82.5</v>
      </c>
      <c r="F13" s="24">
        <v>0.68430000000000002</v>
      </c>
      <c r="G13" s="24">
        <v>260</v>
      </c>
      <c r="H13" s="24">
        <v>-285</v>
      </c>
      <c r="I13" s="24">
        <v>-285</v>
      </c>
      <c r="J13" s="24"/>
      <c r="K13" s="24">
        <v>260</v>
      </c>
      <c r="L13" s="24">
        <v>125</v>
      </c>
      <c r="M13" s="24">
        <v>135</v>
      </c>
      <c r="N13" s="24">
        <v>140</v>
      </c>
      <c r="O13" s="24"/>
      <c r="P13" s="24">
        <v>140</v>
      </c>
      <c r="Q13" s="24">
        <v>400</v>
      </c>
      <c r="R13" s="24">
        <v>220</v>
      </c>
      <c r="S13" s="24">
        <v>-240</v>
      </c>
      <c r="T13" s="24">
        <v>240</v>
      </c>
      <c r="U13" s="24"/>
      <c r="V13" s="24">
        <v>240</v>
      </c>
      <c r="W13" s="24">
        <v>640</v>
      </c>
      <c r="X13" s="24">
        <v>437.952</v>
      </c>
      <c r="Y13" s="24">
        <v>0</v>
      </c>
      <c r="Z13" s="24">
        <v>1</v>
      </c>
      <c r="AA13" s="24" t="s">
        <v>776</v>
      </c>
      <c r="AB13" s="24">
        <v>3</v>
      </c>
      <c r="AC13" s="24"/>
    </row>
    <row r="14" spans="1:101" s="26" customFormat="1" x14ac:dyDescent="0.2">
      <c r="A14" s="26" t="s">
        <v>729</v>
      </c>
      <c r="B14" s="24">
        <v>38</v>
      </c>
      <c r="C14" s="24" t="s">
        <v>456</v>
      </c>
      <c r="D14" s="24">
        <v>81.400000000000006</v>
      </c>
      <c r="E14" s="24">
        <v>82.5</v>
      </c>
      <c r="F14" s="24">
        <v>0.6754</v>
      </c>
      <c r="G14" s="24">
        <v>200</v>
      </c>
      <c r="H14" s="24">
        <v>220</v>
      </c>
      <c r="I14" s="24">
        <v>230</v>
      </c>
      <c r="J14" s="24"/>
      <c r="K14" s="24">
        <v>230</v>
      </c>
      <c r="L14" s="24">
        <v>140</v>
      </c>
      <c r="M14" s="24">
        <v>150</v>
      </c>
      <c r="N14" s="24">
        <v>-160</v>
      </c>
      <c r="O14" s="24"/>
      <c r="P14" s="24">
        <v>150</v>
      </c>
      <c r="Q14" s="24">
        <v>380</v>
      </c>
      <c r="R14" s="24">
        <v>230</v>
      </c>
      <c r="S14" s="24">
        <v>245</v>
      </c>
      <c r="T14" s="24">
        <v>-255</v>
      </c>
      <c r="U14" s="24"/>
      <c r="V14" s="24">
        <v>245</v>
      </c>
      <c r="W14" s="24">
        <v>625</v>
      </c>
      <c r="X14" s="24">
        <v>422.125</v>
      </c>
      <c r="Y14" s="24">
        <v>0</v>
      </c>
      <c r="Z14" s="24">
        <v>1</v>
      </c>
      <c r="AA14" s="24" t="s">
        <v>778</v>
      </c>
      <c r="AB14" s="24">
        <v>3</v>
      </c>
      <c r="AC14" s="24"/>
    </row>
    <row r="15" spans="1:101" s="26" customFormat="1" x14ac:dyDescent="0.2">
      <c r="A15" s="26" t="s">
        <v>733</v>
      </c>
      <c r="B15" s="24">
        <v>38</v>
      </c>
      <c r="C15" s="24" t="s">
        <v>454</v>
      </c>
      <c r="D15" s="24">
        <v>82.25</v>
      </c>
      <c r="E15" s="24">
        <v>82.5</v>
      </c>
      <c r="F15" s="24">
        <v>0.67090000000000005</v>
      </c>
      <c r="G15" s="24">
        <v>220</v>
      </c>
      <c r="H15" s="24">
        <v>237.5</v>
      </c>
      <c r="I15" s="24"/>
      <c r="J15" s="24"/>
      <c r="K15" s="24">
        <v>237.5</v>
      </c>
      <c r="L15" s="24">
        <v>120</v>
      </c>
      <c r="M15" s="24">
        <v>140</v>
      </c>
      <c r="N15" s="24"/>
      <c r="O15" s="24"/>
      <c r="P15" s="24">
        <v>140</v>
      </c>
      <c r="Q15" s="24">
        <v>377.5</v>
      </c>
      <c r="R15" s="24">
        <v>265</v>
      </c>
      <c r="S15" s="24">
        <v>315</v>
      </c>
      <c r="T15" s="24"/>
      <c r="U15" s="24"/>
      <c r="V15" s="24">
        <v>315</v>
      </c>
      <c r="W15" s="24">
        <v>692.5</v>
      </c>
      <c r="X15" s="24">
        <v>464.59825000000006</v>
      </c>
      <c r="Y15" s="24">
        <v>0</v>
      </c>
      <c r="Z15" s="24">
        <v>1</v>
      </c>
      <c r="AA15" s="24" t="s">
        <v>786</v>
      </c>
      <c r="AB15" s="24">
        <v>3</v>
      </c>
      <c r="AC15" s="24"/>
    </row>
    <row r="16" spans="1:101" s="26" customFormat="1" x14ac:dyDescent="0.2">
      <c r="A16" s="26" t="s">
        <v>752</v>
      </c>
      <c r="B16" s="24">
        <v>33</v>
      </c>
      <c r="C16" s="24" t="s">
        <v>454</v>
      </c>
      <c r="D16" s="24">
        <v>75.099999999999994</v>
      </c>
      <c r="E16" s="24">
        <v>82.5</v>
      </c>
      <c r="F16" s="24">
        <v>0.71189999999999998</v>
      </c>
      <c r="G16" s="24"/>
      <c r="H16" s="24"/>
      <c r="I16" s="24"/>
      <c r="J16" s="24"/>
      <c r="K16" s="24">
        <v>0</v>
      </c>
      <c r="L16" s="24">
        <v>130</v>
      </c>
      <c r="M16" s="24">
        <v>135</v>
      </c>
      <c r="N16" s="24">
        <v>140</v>
      </c>
      <c r="O16" s="24"/>
      <c r="P16" s="24">
        <v>140</v>
      </c>
      <c r="Q16" s="24">
        <v>0</v>
      </c>
      <c r="R16" s="24"/>
      <c r="S16" s="24"/>
      <c r="T16" s="24"/>
      <c r="U16" s="24"/>
      <c r="V16" s="24">
        <v>0</v>
      </c>
      <c r="W16" s="24">
        <v>0</v>
      </c>
      <c r="X16" s="24">
        <v>0</v>
      </c>
      <c r="Y16" s="24">
        <v>0</v>
      </c>
      <c r="Z16" s="24">
        <v>1</v>
      </c>
      <c r="AA16" s="24">
        <v>0</v>
      </c>
      <c r="AB16" s="24">
        <v>0</v>
      </c>
      <c r="AC16" s="24"/>
    </row>
    <row r="17" spans="1:101" s="26" customFormat="1" x14ac:dyDescent="0.2">
      <c r="A17" s="311" t="s">
        <v>718</v>
      </c>
      <c r="B17" s="312">
        <v>41</v>
      </c>
      <c r="C17" s="312" t="s">
        <v>545</v>
      </c>
      <c r="D17" s="312">
        <v>89</v>
      </c>
      <c r="E17" s="312">
        <v>90</v>
      </c>
      <c r="F17" s="312">
        <v>0.6421</v>
      </c>
      <c r="G17" s="312">
        <v>220</v>
      </c>
      <c r="H17" s="312">
        <v>-240</v>
      </c>
      <c r="I17" s="312">
        <v>-240</v>
      </c>
      <c r="J17" s="312"/>
      <c r="K17" s="312">
        <v>220</v>
      </c>
      <c r="L17" s="312">
        <v>110</v>
      </c>
      <c r="M17" s="312">
        <v>-120</v>
      </c>
      <c r="N17" s="312">
        <v>-120</v>
      </c>
      <c r="O17" s="312"/>
      <c r="P17" s="312">
        <v>110</v>
      </c>
      <c r="Q17" s="312">
        <v>330</v>
      </c>
      <c r="R17" s="312">
        <v>200</v>
      </c>
      <c r="S17" s="312">
        <v>215</v>
      </c>
      <c r="T17" s="312">
        <v>220</v>
      </c>
      <c r="U17" s="312"/>
      <c r="V17" s="312">
        <v>220</v>
      </c>
      <c r="W17" s="312">
        <v>550</v>
      </c>
      <c r="X17" s="312">
        <v>353.15500000000003</v>
      </c>
      <c r="Y17" s="312">
        <v>356.68655000000001</v>
      </c>
      <c r="Z17" s="312">
        <v>1</v>
      </c>
      <c r="AA17" s="312" t="s">
        <v>794</v>
      </c>
      <c r="AB17" s="312">
        <v>3</v>
      </c>
      <c r="AC17" s="312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</row>
    <row r="18" spans="1:101" s="26" customFormat="1" x14ac:dyDescent="0.2">
      <c r="A18" s="26" t="s">
        <v>720</v>
      </c>
      <c r="B18" s="24">
        <v>40</v>
      </c>
      <c r="C18" s="24" t="s">
        <v>545</v>
      </c>
      <c r="D18" s="24">
        <v>87.05</v>
      </c>
      <c r="E18" s="24">
        <v>90</v>
      </c>
      <c r="F18" s="24">
        <v>0.64949999999999997</v>
      </c>
      <c r="G18" s="24">
        <v>170</v>
      </c>
      <c r="H18" s="24">
        <v>182.5</v>
      </c>
      <c r="I18" s="24"/>
      <c r="J18" s="24"/>
      <c r="K18" s="24">
        <v>182.5</v>
      </c>
      <c r="L18" s="24">
        <v>130</v>
      </c>
      <c r="M18" s="24">
        <v>135</v>
      </c>
      <c r="N18" s="24"/>
      <c r="O18" s="24"/>
      <c r="P18" s="24">
        <v>135</v>
      </c>
      <c r="Q18" s="24">
        <v>317.5</v>
      </c>
      <c r="R18" s="24">
        <v>190</v>
      </c>
      <c r="S18" s="24">
        <v>205</v>
      </c>
      <c r="T18" s="24">
        <v>-210</v>
      </c>
      <c r="U18" s="24"/>
      <c r="V18" s="24">
        <v>205</v>
      </c>
      <c r="W18" s="24">
        <v>522.5</v>
      </c>
      <c r="X18" s="24">
        <v>339.36374999999998</v>
      </c>
      <c r="Y18" s="24">
        <v>339.36374999999998</v>
      </c>
      <c r="Z18" s="24">
        <v>1</v>
      </c>
      <c r="AA18" s="24" t="s">
        <v>792</v>
      </c>
      <c r="AB18" s="24">
        <v>3</v>
      </c>
      <c r="AC18" s="24"/>
    </row>
    <row r="19" spans="1:101" s="26" customFormat="1" x14ac:dyDescent="0.2">
      <c r="A19" s="311" t="s">
        <v>724</v>
      </c>
      <c r="B19" s="312">
        <v>42</v>
      </c>
      <c r="C19" s="312" t="s">
        <v>538</v>
      </c>
      <c r="D19" s="312">
        <v>89.65</v>
      </c>
      <c r="E19" s="312">
        <v>90</v>
      </c>
      <c r="F19" s="312">
        <v>0.63949999999999996</v>
      </c>
      <c r="G19" s="312">
        <v>185</v>
      </c>
      <c r="H19" s="312">
        <v>205</v>
      </c>
      <c r="I19" s="312">
        <v>212.5</v>
      </c>
      <c r="J19" s="312"/>
      <c r="K19" s="312">
        <v>212.5</v>
      </c>
      <c r="L19" s="312">
        <v>135</v>
      </c>
      <c r="M19" s="312">
        <v>-145</v>
      </c>
      <c r="N19" s="312">
        <v>-145</v>
      </c>
      <c r="O19" s="312"/>
      <c r="P19" s="312">
        <v>135</v>
      </c>
      <c r="Q19" s="312">
        <v>347.5</v>
      </c>
      <c r="R19" s="312">
        <v>-240</v>
      </c>
      <c r="S19" s="312">
        <v>240</v>
      </c>
      <c r="T19" s="312">
        <v>255</v>
      </c>
      <c r="U19" s="312"/>
      <c r="V19" s="312">
        <v>255</v>
      </c>
      <c r="W19" s="312">
        <v>602.5</v>
      </c>
      <c r="X19" s="312">
        <v>385.29874999999998</v>
      </c>
      <c r="Y19" s="312">
        <v>393.00472500000001</v>
      </c>
      <c r="Z19" s="312">
        <v>1</v>
      </c>
      <c r="AA19" s="312" t="s">
        <v>801</v>
      </c>
      <c r="AB19" s="312">
        <v>3</v>
      </c>
      <c r="AC19" s="312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</row>
    <row r="20" spans="1:101" s="26" customFormat="1" x14ac:dyDescent="0.2">
      <c r="A20" s="26" t="s">
        <v>734</v>
      </c>
      <c r="B20" s="24">
        <v>36</v>
      </c>
      <c r="C20" s="24" t="s">
        <v>460</v>
      </c>
      <c r="D20" s="24">
        <v>88.05</v>
      </c>
      <c r="E20" s="24">
        <v>90</v>
      </c>
      <c r="F20" s="24">
        <v>0.64549999999999996</v>
      </c>
      <c r="G20" s="24">
        <v>250</v>
      </c>
      <c r="H20" s="24">
        <v>265</v>
      </c>
      <c r="I20" s="24">
        <v>280</v>
      </c>
      <c r="J20" s="24"/>
      <c r="K20" s="24">
        <v>280</v>
      </c>
      <c r="L20" s="24">
        <v>170</v>
      </c>
      <c r="M20" s="24">
        <v>180</v>
      </c>
      <c r="N20" s="24">
        <v>190</v>
      </c>
      <c r="O20" s="24"/>
      <c r="P20" s="24">
        <v>190</v>
      </c>
      <c r="Q20" s="24">
        <v>470</v>
      </c>
      <c r="R20" s="24">
        <v>270</v>
      </c>
      <c r="S20" s="24">
        <v>-280</v>
      </c>
      <c r="T20" s="24"/>
      <c r="U20" s="24"/>
      <c r="V20" s="24">
        <v>270</v>
      </c>
      <c r="W20" s="24">
        <v>740</v>
      </c>
      <c r="X20" s="24">
        <v>477.66999999999996</v>
      </c>
      <c r="Y20" s="24">
        <v>0</v>
      </c>
      <c r="Z20" s="24">
        <v>1</v>
      </c>
      <c r="AA20" s="24" t="s">
        <v>788</v>
      </c>
      <c r="AB20" s="24">
        <v>3</v>
      </c>
      <c r="AC20" s="24"/>
    </row>
    <row r="21" spans="1:101" s="26" customFormat="1" x14ac:dyDescent="0.2">
      <c r="A21" s="26" t="s">
        <v>740</v>
      </c>
      <c r="B21" s="24">
        <v>32</v>
      </c>
      <c r="C21" s="24" t="s">
        <v>458</v>
      </c>
      <c r="D21" s="24">
        <v>88.15</v>
      </c>
      <c r="E21" s="24">
        <v>90</v>
      </c>
      <c r="F21" s="24">
        <v>0.64510000000000001</v>
      </c>
      <c r="G21" s="24">
        <v>350</v>
      </c>
      <c r="H21" s="24">
        <v>-375</v>
      </c>
      <c r="I21" s="24">
        <v>-375</v>
      </c>
      <c r="J21" s="24"/>
      <c r="K21" s="24">
        <v>350</v>
      </c>
      <c r="L21" s="24">
        <v>-200</v>
      </c>
      <c r="M21" s="24">
        <v>200</v>
      </c>
      <c r="N21" s="24"/>
      <c r="O21" s="24"/>
      <c r="P21" s="24">
        <v>200</v>
      </c>
      <c r="Q21" s="24">
        <v>550</v>
      </c>
      <c r="R21" s="24">
        <v>270</v>
      </c>
      <c r="S21" s="24">
        <v>295</v>
      </c>
      <c r="T21" s="24">
        <v>-300</v>
      </c>
      <c r="U21" s="24"/>
      <c r="V21" s="24">
        <v>295</v>
      </c>
      <c r="W21" s="24">
        <v>845</v>
      </c>
      <c r="X21" s="24">
        <v>545.10950000000003</v>
      </c>
      <c r="Y21" s="24">
        <v>0</v>
      </c>
      <c r="Z21" s="24">
        <v>1</v>
      </c>
      <c r="AA21" s="24" t="s">
        <v>782</v>
      </c>
      <c r="AB21" s="24">
        <v>3</v>
      </c>
      <c r="AC21" s="24"/>
    </row>
    <row r="22" spans="1:101" s="26" customFormat="1" x14ac:dyDescent="0.2">
      <c r="A22" s="26" t="s">
        <v>736</v>
      </c>
      <c r="B22" s="24">
        <v>35</v>
      </c>
      <c r="C22" s="24" t="s">
        <v>456</v>
      </c>
      <c r="D22" s="24">
        <v>89.4</v>
      </c>
      <c r="E22" s="24">
        <v>90</v>
      </c>
      <c r="F22" s="24">
        <v>0.64059999999999995</v>
      </c>
      <c r="G22" s="24">
        <v>270</v>
      </c>
      <c r="H22" s="24">
        <v>290</v>
      </c>
      <c r="I22" s="24">
        <v>300</v>
      </c>
      <c r="J22" s="24"/>
      <c r="K22" s="24">
        <v>300</v>
      </c>
      <c r="L22" s="24">
        <v>160</v>
      </c>
      <c r="M22" s="24">
        <v>170</v>
      </c>
      <c r="N22" s="24">
        <v>-175</v>
      </c>
      <c r="O22" s="24"/>
      <c r="P22" s="24">
        <v>170</v>
      </c>
      <c r="Q22" s="24">
        <v>470</v>
      </c>
      <c r="R22" s="24">
        <v>270</v>
      </c>
      <c r="S22" s="24">
        <v>-285</v>
      </c>
      <c r="T22" s="24">
        <v>285</v>
      </c>
      <c r="U22" s="24"/>
      <c r="V22" s="24">
        <v>285</v>
      </c>
      <c r="W22" s="24">
        <v>755</v>
      </c>
      <c r="X22" s="24">
        <v>483.65299999999996</v>
      </c>
      <c r="Y22" s="24">
        <v>0</v>
      </c>
      <c r="Z22" s="24">
        <v>1</v>
      </c>
      <c r="AA22" s="24" t="s">
        <v>780</v>
      </c>
      <c r="AB22" s="24">
        <v>3</v>
      </c>
      <c r="AC22" s="24"/>
    </row>
    <row r="23" spans="1:101" s="26" customFormat="1" x14ac:dyDescent="0.2">
      <c r="A23" s="26" t="s">
        <v>742</v>
      </c>
      <c r="B23" s="24">
        <v>28</v>
      </c>
      <c r="C23" s="24" t="s">
        <v>456</v>
      </c>
      <c r="D23" s="24">
        <v>89.2</v>
      </c>
      <c r="E23" s="24">
        <v>90</v>
      </c>
      <c r="F23" s="24">
        <v>0.64129999999999998</v>
      </c>
      <c r="G23" s="24">
        <v>270</v>
      </c>
      <c r="H23" s="24">
        <v>290</v>
      </c>
      <c r="I23" s="24">
        <v>300</v>
      </c>
      <c r="J23" s="24"/>
      <c r="K23" s="24">
        <v>300</v>
      </c>
      <c r="L23" s="24">
        <v>145</v>
      </c>
      <c r="M23" s="24">
        <v>152.5</v>
      </c>
      <c r="N23" s="24">
        <v>157.5</v>
      </c>
      <c r="O23" s="24"/>
      <c r="P23" s="24">
        <v>157.5</v>
      </c>
      <c r="Q23" s="24">
        <v>457.5</v>
      </c>
      <c r="R23" s="24">
        <v>260</v>
      </c>
      <c r="S23" s="24">
        <v>270</v>
      </c>
      <c r="T23" s="24">
        <v>-282.5</v>
      </c>
      <c r="U23" s="24"/>
      <c r="V23" s="24">
        <v>270</v>
      </c>
      <c r="W23" s="24">
        <v>727.5</v>
      </c>
      <c r="X23" s="24">
        <v>466.54575</v>
      </c>
      <c r="Y23" s="24">
        <v>0</v>
      </c>
      <c r="Z23" s="24">
        <v>1</v>
      </c>
      <c r="AA23" s="24" t="s">
        <v>779</v>
      </c>
      <c r="AB23" s="24">
        <v>3</v>
      </c>
      <c r="AC23" s="24"/>
    </row>
    <row r="24" spans="1:101" s="26" customFormat="1" x14ac:dyDescent="0.2">
      <c r="A24" s="26" t="s">
        <v>737</v>
      </c>
      <c r="B24" s="24">
        <v>26</v>
      </c>
      <c r="C24" s="24" t="s">
        <v>456</v>
      </c>
      <c r="D24" s="24">
        <v>87.4</v>
      </c>
      <c r="E24" s="24">
        <v>90</v>
      </c>
      <c r="F24" s="24">
        <v>0.64829999999999999</v>
      </c>
      <c r="G24" s="24">
        <v>210</v>
      </c>
      <c r="H24" s="24">
        <v>225</v>
      </c>
      <c r="I24" s="24">
        <v>232.5</v>
      </c>
      <c r="J24" s="24"/>
      <c r="K24" s="24">
        <v>232.5</v>
      </c>
      <c r="L24" s="24">
        <v>155</v>
      </c>
      <c r="M24" s="24">
        <v>165</v>
      </c>
      <c r="N24" s="24">
        <v>-172.5</v>
      </c>
      <c r="O24" s="24"/>
      <c r="P24" s="24">
        <v>165</v>
      </c>
      <c r="Q24" s="24">
        <v>397.5</v>
      </c>
      <c r="R24" s="24">
        <v>225</v>
      </c>
      <c r="S24" s="24">
        <v>245</v>
      </c>
      <c r="T24" s="24">
        <v>250</v>
      </c>
      <c r="U24" s="24"/>
      <c r="V24" s="24">
        <v>250</v>
      </c>
      <c r="W24" s="24">
        <v>647.5</v>
      </c>
      <c r="X24" s="24">
        <v>419.77424999999999</v>
      </c>
      <c r="Y24" s="24">
        <v>0</v>
      </c>
      <c r="Z24" s="24">
        <v>1</v>
      </c>
      <c r="AA24" s="24" t="s">
        <v>777</v>
      </c>
      <c r="AB24" s="24">
        <v>3</v>
      </c>
      <c r="AC24" s="24"/>
    </row>
    <row r="25" spans="1:101" s="26" customFormat="1" x14ac:dyDescent="0.2">
      <c r="A25" s="26" t="s">
        <v>743</v>
      </c>
      <c r="B25" s="24">
        <v>39</v>
      </c>
      <c r="C25" s="24" t="s">
        <v>456</v>
      </c>
      <c r="D25" s="24">
        <v>88.4</v>
      </c>
      <c r="E25" s="24">
        <v>90</v>
      </c>
      <c r="F25" s="24">
        <v>0.64439999999999997</v>
      </c>
      <c r="G25" s="24">
        <v>190</v>
      </c>
      <c r="H25" s="24">
        <v>-200</v>
      </c>
      <c r="I25" s="24"/>
      <c r="J25" s="24"/>
      <c r="K25" s="24">
        <v>190</v>
      </c>
      <c r="L25" s="24">
        <v>-120</v>
      </c>
      <c r="M25" s="24"/>
      <c r="N25" s="24"/>
      <c r="O25" s="24"/>
      <c r="P25" s="24">
        <v>0</v>
      </c>
      <c r="Q25" s="24">
        <v>0</v>
      </c>
      <c r="R25" s="24">
        <v>-240</v>
      </c>
      <c r="S25" s="24"/>
      <c r="T25" s="24"/>
      <c r="U25" s="24"/>
      <c r="V25" s="24">
        <v>0</v>
      </c>
      <c r="W25" s="24">
        <v>0</v>
      </c>
      <c r="X25" s="24">
        <v>0</v>
      </c>
      <c r="Y25" s="24">
        <v>0</v>
      </c>
      <c r="Z25" s="24">
        <v>1</v>
      </c>
      <c r="AA25" s="24">
        <v>0</v>
      </c>
      <c r="AB25" s="24">
        <v>0</v>
      </c>
      <c r="AC25" s="24"/>
    </row>
    <row r="26" spans="1:101" s="26" customFormat="1" x14ac:dyDescent="0.2">
      <c r="A26" s="26" t="s">
        <v>738</v>
      </c>
      <c r="B26" s="24"/>
      <c r="C26" s="24" t="s">
        <v>456</v>
      </c>
      <c r="D26" s="24">
        <v>90</v>
      </c>
      <c r="E26" s="24">
        <v>90</v>
      </c>
      <c r="F26" s="24">
        <v>0.63839999999999997</v>
      </c>
      <c r="G26" s="24"/>
      <c r="H26" s="24"/>
      <c r="I26" s="24"/>
      <c r="J26" s="24"/>
      <c r="K26" s="24">
        <v>0</v>
      </c>
      <c r="L26" s="24"/>
      <c r="M26" s="24"/>
      <c r="N26" s="24"/>
      <c r="O26" s="24"/>
      <c r="P26" s="24">
        <v>0</v>
      </c>
      <c r="Q26" s="24">
        <v>0</v>
      </c>
      <c r="R26" s="24"/>
      <c r="S26" s="24"/>
      <c r="T26" s="24"/>
      <c r="U26" s="24"/>
      <c r="V26" s="24">
        <v>0</v>
      </c>
      <c r="W26" s="24">
        <v>0</v>
      </c>
      <c r="X26" s="24">
        <v>0</v>
      </c>
      <c r="Y26" s="24">
        <v>0</v>
      </c>
      <c r="Z26" s="24">
        <v>1</v>
      </c>
      <c r="AA26" s="24">
        <v>0</v>
      </c>
      <c r="AB26" s="24">
        <v>0</v>
      </c>
      <c r="AC26" s="24"/>
    </row>
    <row r="27" spans="1:101" s="26" customFormat="1" x14ac:dyDescent="0.2">
      <c r="A27" s="26" t="s">
        <v>739</v>
      </c>
      <c r="B27" s="24"/>
      <c r="C27" s="24" t="s">
        <v>456</v>
      </c>
      <c r="D27" s="24">
        <v>90</v>
      </c>
      <c r="E27" s="24">
        <v>90</v>
      </c>
      <c r="F27" s="24">
        <v>0.63839999999999997</v>
      </c>
      <c r="G27" s="24"/>
      <c r="H27" s="24"/>
      <c r="I27" s="24"/>
      <c r="J27" s="24"/>
      <c r="K27" s="24">
        <v>0</v>
      </c>
      <c r="L27" s="24"/>
      <c r="M27" s="24"/>
      <c r="N27" s="24"/>
      <c r="O27" s="24"/>
      <c r="P27" s="24">
        <v>0</v>
      </c>
      <c r="Q27" s="24">
        <v>0</v>
      </c>
      <c r="R27" s="24"/>
      <c r="S27" s="24"/>
      <c r="T27" s="24"/>
      <c r="U27" s="24"/>
      <c r="V27" s="24">
        <v>0</v>
      </c>
      <c r="W27" s="24">
        <v>0</v>
      </c>
      <c r="X27" s="24">
        <v>0</v>
      </c>
      <c r="Y27" s="24">
        <v>0</v>
      </c>
      <c r="Z27" s="24">
        <v>1</v>
      </c>
      <c r="AA27" s="24">
        <v>0</v>
      </c>
      <c r="AB27" s="24">
        <v>0</v>
      </c>
      <c r="AC27" s="24"/>
    </row>
    <row r="28" spans="1:101" s="26" customFormat="1" x14ac:dyDescent="0.2">
      <c r="A28" s="26" t="s">
        <v>741</v>
      </c>
      <c r="B28" s="24"/>
      <c r="C28" s="24" t="s">
        <v>456</v>
      </c>
      <c r="D28" s="24">
        <v>90</v>
      </c>
      <c r="E28" s="24">
        <v>90</v>
      </c>
      <c r="F28" s="24">
        <v>0.63839999999999997</v>
      </c>
      <c r="G28" s="24"/>
      <c r="H28" s="24"/>
      <c r="I28" s="24"/>
      <c r="J28" s="24"/>
      <c r="K28" s="24">
        <v>0</v>
      </c>
      <c r="L28" s="24"/>
      <c r="M28" s="24"/>
      <c r="N28" s="24"/>
      <c r="O28" s="24"/>
      <c r="P28" s="24">
        <v>0</v>
      </c>
      <c r="Q28" s="24">
        <v>0</v>
      </c>
      <c r="R28" s="24"/>
      <c r="S28" s="24"/>
      <c r="T28" s="24"/>
      <c r="U28" s="24"/>
      <c r="V28" s="24">
        <v>0</v>
      </c>
      <c r="W28" s="24">
        <v>0</v>
      </c>
      <c r="X28" s="24">
        <v>0</v>
      </c>
      <c r="Y28" s="24">
        <v>0</v>
      </c>
      <c r="Z28" s="24">
        <v>1</v>
      </c>
      <c r="AA28" s="24">
        <v>0</v>
      </c>
      <c r="AB28" s="24">
        <v>0</v>
      </c>
      <c r="AC28" s="24"/>
    </row>
    <row r="29" spans="1:101" s="26" customFormat="1" x14ac:dyDescent="0.2">
      <c r="A29" s="26" t="s">
        <v>746</v>
      </c>
      <c r="B29" s="24">
        <v>30</v>
      </c>
      <c r="C29" s="24" t="s">
        <v>454</v>
      </c>
      <c r="D29" s="24">
        <v>89.15</v>
      </c>
      <c r="E29" s="24">
        <v>90</v>
      </c>
      <c r="F29" s="24">
        <v>0.64129999999999998</v>
      </c>
      <c r="G29" s="24">
        <v>230</v>
      </c>
      <c r="H29" s="24"/>
      <c r="I29" s="24"/>
      <c r="J29" s="24"/>
      <c r="K29" s="24">
        <v>230</v>
      </c>
      <c r="L29" s="24">
        <v>160</v>
      </c>
      <c r="M29" s="24"/>
      <c r="N29" s="24"/>
      <c r="O29" s="24"/>
      <c r="P29" s="24">
        <v>160</v>
      </c>
      <c r="Q29" s="24">
        <v>390</v>
      </c>
      <c r="R29" s="24">
        <v>240</v>
      </c>
      <c r="S29" s="24"/>
      <c r="T29" s="24"/>
      <c r="U29" s="24"/>
      <c r="V29" s="24">
        <v>240</v>
      </c>
      <c r="W29" s="24">
        <v>630</v>
      </c>
      <c r="X29" s="24">
        <v>404.01900000000001</v>
      </c>
      <c r="Y29" s="24">
        <v>0</v>
      </c>
      <c r="Z29" s="24">
        <v>1</v>
      </c>
      <c r="AA29" s="24" t="s">
        <v>789</v>
      </c>
      <c r="AB29" s="24">
        <v>3</v>
      </c>
      <c r="AC29" s="24"/>
    </row>
    <row r="30" spans="1:101" s="26" customFormat="1" x14ac:dyDescent="0.2">
      <c r="A30" s="26" t="s">
        <v>745</v>
      </c>
      <c r="B30" s="24">
        <v>30</v>
      </c>
      <c r="C30" s="24" t="s">
        <v>454</v>
      </c>
      <c r="D30" s="24">
        <v>88.8</v>
      </c>
      <c r="E30" s="24">
        <v>90</v>
      </c>
      <c r="F30" s="24">
        <v>0.64280000000000004</v>
      </c>
      <c r="G30" s="24">
        <v>-195</v>
      </c>
      <c r="H30" s="24">
        <v>205</v>
      </c>
      <c r="I30" s="24">
        <v>207.5</v>
      </c>
      <c r="J30" s="24"/>
      <c r="K30" s="24">
        <v>207.5</v>
      </c>
      <c r="L30" s="24">
        <v>135</v>
      </c>
      <c r="M30" s="24">
        <v>140</v>
      </c>
      <c r="N30" s="24">
        <v>142.5</v>
      </c>
      <c r="O30" s="24"/>
      <c r="P30" s="24">
        <v>142.5</v>
      </c>
      <c r="Q30" s="24">
        <v>350</v>
      </c>
      <c r="R30" s="24">
        <v>215</v>
      </c>
      <c r="S30" s="24">
        <v>-230</v>
      </c>
      <c r="T30" s="24">
        <v>-230</v>
      </c>
      <c r="U30" s="24"/>
      <c r="V30" s="24">
        <v>215</v>
      </c>
      <c r="W30" s="24">
        <v>565</v>
      </c>
      <c r="X30" s="24">
        <v>363.18200000000002</v>
      </c>
      <c r="Y30" s="24">
        <v>0</v>
      </c>
      <c r="Z30" s="24">
        <v>1</v>
      </c>
      <c r="AA30" s="24" t="s">
        <v>775</v>
      </c>
      <c r="AB30" s="24">
        <v>3</v>
      </c>
      <c r="AC30" s="24"/>
    </row>
    <row r="31" spans="1:101" s="26" customFormat="1" x14ac:dyDescent="0.2">
      <c r="A31" s="311" t="s">
        <v>716</v>
      </c>
      <c r="B31" s="312">
        <v>41</v>
      </c>
      <c r="C31" s="312" t="s">
        <v>544</v>
      </c>
      <c r="D31" s="312">
        <v>109.05</v>
      </c>
      <c r="E31" s="312">
        <v>110</v>
      </c>
      <c r="F31" s="312">
        <v>0.59</v>
      </c>
      <c r="G31" s="312">
        <v>210</v>
      </c>
      <c r="H31" s="312">
        <v>220</v>
      </c>
      <c r="I31" s="312">
        <v>230</v>
      </c>
      <c r="J31" s="312"/>
      <c r="K31" s="312">
        <v>230</v>
      </c>
      <c r="L31" s="312">
        <v>135</v>
      </c>
      <c r="M31" s="312">
        <v>142.5</v>
      </c>
      <c r="N31" s="312">
        <v>150</v>
      </c>
      <c r="O31" s="312"/>
      <c r="P31" s="312">
        <v>150</v>
      </c>
      <c r="Q31" s="312">
        <v>380</v>
      </c>
      <c r="R31" s="312">
        <v>220</v>
      </c>
      <c r="S31" s="312">
        <v>235</v>
      </c>
      <c r="T31" s="312">
        <v>245</v>
      </c>
      <c r="U31" s="312"/>
      <c r="V31" s="312">
        <v>245</v>
      </c>
      <c r="W31" s="312">
        <v>625</v>
      </c>
      <c r="X31" s="312">
        <v>368.75</v>
      </c>
      <c r="Y31" s="312">
        <v>372.4375</v>
      </c>
      <c r="Z31" s="312">
        <v>1</v>
      </c>
      <c r="AA31" s="312" t="s">
        <v>797</v>
      </c>
      <c r="AB31" s="312">
        <v>3</v>
      </c>
      <c r="AC31" s="312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</row>
    <row r="32" spans="1:101" s="26" customFormat="1" x14ac:dyDescent="0.2">
      <c r="A32" s="311" t="s">
        <v>722</v>
      </c>
      <c r="B32" s="312">
        <v>41</v>
      </c>
      <c r="C32" s="312" t="s">
        <v>544</v>
      </c>
      <c r="D32" s="312">
        <v>105.05</v>
      </c>
      <c r="E32" s="312">
        <v>110</v>
      </c>
      <c r="F32" s="312">
        <v>0.59740000000000004</v>
      </c>
      <c r="G32" s="312">
        <v>160</v>
      </c>
      <c r="H32" s="312">
        <v>180</v>
      </c>
      <c r="I32" s="312"/>
      <c r="J32" s="312"/>
      <c r="K32" s="312">
        <v>180</v>
      </c>
      <c r="L32" s="312">
        <v>180</v>
      </c>
      <c r="M32" s="312">
        <v>187.5</v>
      </c>
      <c r="N32" s="312">
        <v>192.5</v>
      </c>
      <c r="O32" s="312"/>
      <c r="P32" s="312">
        <v>192.5</v>
      </c>
      <c r="Q32" s="312">
        <v>372.5</v>
      </c>
      <c r="R32" s="312">
        <v>230</v>
      </c>
      <c r="S32" s="312">
        <v>245</v>
      </c>
      <c r="T32" s="312">
        <v>-252.5</v>
      </c>
      <c r="U32" s="312"/>
      <c r="V32" s="312">
        <v>245</v>
      </c>
      <c r="W32" s="312">
        <v>617.5</v>
      </c>
      <c r="X32" s="312">
        <v>368.89450000000005</v>
      </c>
      <c r="Y32" s="312">
        <v>372.58344500000004</v>
      </c>
      <c r="Z32" s="312">
        <v>1</v>
      </c>
      <c r="AA32" s="312" t="s">
        <v>800</v>
      </c>
      <c r="AB32" s="312">
        <v>3</v>
      </c>
      <c r="AC32" s="312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</row>
    <row r="33" spans="1:101" s="31" customFormat="1" x14ac:dyDescent="0.2">
      <c r="A33" s="31" t="s">
        <v>723</v>
      </c>
      <c r="B33" s="30">
        <v>41</v>
      </c>
      <c r="C33" s="30" t="s">
        <v>539</v>
      </c>
      <c r="D33" s="30">
        <v>106.1</v>
      </c>
      <c r="E33" s="30">
        <v>110</v>
      </c>
      <c r="F33" s="30">
        <v>0.59540000000000004</v>
      </c>
      <c r="G33" s="30">
        <v>-195</v>
      </c>
      <c r="H33" s="30">
        <v>-195</v>
      </c>
      <c r="I33" s="30">
        <v>195</v>
      </c>
      <c r="J33" s="30"/>
      <c r="K33" s="30">
        <v>195</v>
      </c>
      <c r="L33" s="30">
        <v>110</v>
      </c>
      <c r="M33" s="30">
        <v>115</v>
      </c>
      <c r="N33" s="30">
        <v>120</v>
      </c>
      <c r="O33" s="30"/>
      <c r="P33" s="30">
        <v>120</v>
      </c>
      <c r="Q33" s="30">
        <v>315</v>
      </c>
      <c r="R33" s="30">
        <v>190</v>
      </c>
      <c r="S33" s="30">
        <v>200</v>
      </c>
      <c r="T33" s="30">
        <v>210</v>
      </c>
      <c r="U33" s="30"/>
      <c r="V33" s="30">
        <v>210</v>
      </c>
      <c r="W33" s="30">
        <v>525</v>
      </c>
      <c r="X33" s="30">
        <v>312.58500000000004</v>
      </c>
      <c r="Y33" s="30">
        <v>315.71085000000005</v>
      </c>
      <c r="Z33" s="30">
        <v>1</v>
      </c>
      <c r="AA33" s="30" t="s">
        <v>791</v>
      </c>
      <c r="AB33" s="30">
        <v>3</v>
      </c>
      <c r="AC33" s="30"/>
    </row>
    <row r="34" spans="1:101" s="31" customFormat="1" x14ac:dyDescent="0.2">
      <c r="A34" s="31" t="s">
        <v>713</v>
      </c>
      <c r="B34" s="30">
        <v>40</v>
      </c>
      <c r="C34" s="30" t="s">
        <v>539</v>
      </c>
      <c r="D34" s="30">
        <v>109.45</v>
      </c>
      <c r="E34" s="30">
        <v>110</v>
      </c>
      <c r="F34" s="30">
        <v>0.58930000000000005</v>
      </c>
      <c r="G34" s="30">
        <v>175</v>
      </c>
      <c r="H34" s="30">
        <v>180</v>
      </c>
      <c r="I34" s="30">
        <v>190</v>
      </c>
      <c r="J34" s="30"/>
      <c r="K34" s="30">
        <v>190</v>
      </c>
      <c r="L34" s="30">
        <v>95</v>
      </c>
      <c r="M34" s="30">
        <v>105</v>
      </c>
      <c r="N34" s="30">
        <v>-115</v>
      </c>
      <c r="O34" s="30"/>
      <c r="P34" s="30">
        <v>105</v>
      </c>
      <c r="Q34" s="30">
        <v>295</v>
      </c>
      <c r="R34" s="30">
        <v>190</v>
      </c>
      <c r="S34" s="30">
        <v>205</v>
      </c>
      <c r="T34" s="30">
        <v>215</v>
      </c>
      <c r="U34" s="30"/>
      <c r="V34" s="30">
        <v>215</v>
      </c>
      <c r="W34" s="30">
        <v>510</v>
      </c>
      <c r="X34" s="30">
        <v>300.54300000000001</v>
      </c>
      <c r="Y34" s="30">
        <v>300.54300000000001</v>
      </c>
      <c r="Z34" s="30">
        <v>1</v>
      </c>
      <c r="AA34" s="30" t="s">
        <v>793</v>
      </c>
      <c r="AB34" s="30">
        <v>3</v>
      </c>
      <c r="AC34" s="30"/>
    </row>
    <row r="35" spans="1:101" s="31" customFormat="1" x14ac:dyDescent="0.2">
      <c r="A35" s="1" t="s">
        <v>719</v>
      </c>
      <c r="B35" s="2">
        <v>42</v>
      </c>
      <c r="C35" s="2" t="s">
        <v>545</v>
      </c>
      <c r="D35" s="2">
        <v>119.8</v>
      </c>
      <c r="E35" s="2">
        <v>125</v>
      </c>
      <c r="F35" s="2">
        <v>0.57509999999999994</v>
      </c>
      <c r="G35" s="2">
        <v>230</v>
      </c>
      <c r="H35" s="2">
        <v>245</v>
      </c>
      <c r="I35" s="2">
        <v>-255</v>
      </c>
      <c r="J35" s="2"/>
      <c r="K35" s="2">
        <v>245</v>
      </c>
      <c r="L35" s="2">
        <v>115</v>
      </c>
      <c r="M35" s="2">
        <v>120</v>
      </c>
      <c r="N35" s="2">
        <v>-122.5</v>
      </c>
      <c r="O35" s="2"/>
      <c r="P35" s="2">
        <v>120</v>
      </c>
      <c r="Q35" s="2">
        <v>365</v>
      </c>
      <c r="R35" s="2">
        <v>230</v>
      </c>
      <c r="S35" s="2">
        <v>245</v>
      </c>
      <c r="T35" s="2">
        <v>250</v>
      </c>
      <c r="U35" s="2"/>
      <c r="V35" s="2">
        <v>250</v>
      </c>
      <c r="W35" s="2">
        <v>615</v>
      </c>
      <c r="X35" s="2">
        <v>353.68649999999997</v>
      </c>
      <c r="Y35" s="2">
        <v>360.76022999999998</v>
      </c>
      <c r="Z35" s="2">
        <v>1</v>
      </c>
      <c r="AA35" s="2" t="s">
        <v>799</v>
      </c>
      <c r="AB35" s="2">
        <v>3</v>
      </c>
      <c r="AC35" s="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31" customFormat="1" x14ac:dyDescent="0.2">
      <c r="A36" s="1" t="s">
        <v>717</v>
      </c>
      <c r="B36" s="2"/>
      <c r="C36" s="2" t="s">
        <v>544</v>
      </c>
      <c r="D36" s="2">
        <v>125</v>
      </c>
      <c r="E36" s="2">
        <v>125</v>
      </c>
      <c r="F36" s="2">
        <v>0.56979999999999997</v>
      </c>
      <c r="G36" s="2"/>
      <c r="H36" s="2"/>
      <c r="I36" s="2"/>
      <c r="J36" s="2"/>
      <c r="K36" s="2">
        <v>0</v>
      </c>
      <c r="L36" s="2"/>
      <c r="M36" s="2"/>
      <c r="N36" s="2"/>
      <c r="O36" s="2"/>
      <c r="P36" s="2">
        <v>0</v>
      </c>
      <c r="Q36" s="2">
        <v>0</v>
      </c>
      <c r="R36" s="2"/>
      <c r="S36" s="2"/>
      <c r="T36" s="2"/>
      <c r="U36" s="2"/>
      <c r="V36" s="2">
        <v>0</v>
      </c>
      <c r="W36" s="2">
        <v>0</v>
      </c>
      <c r="X36" s="2">
        <v>0</v>
      </c>
      <c r="Y36" s="2">
        <v>0</v>
      </c>
      <c r="Z36" s="2">
        <v>1</v>
      </c>
      <c r="AA36" s="2">
        <v>0</v>
      </c>
      <c r="AB36" s="2">
        <v>0</v>
      </c>
      <c r="AC36" s="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31" customFormat="1" x14ac:dyDescent="0.2">
      <c r="A37" s="1" t="s">
        <v>748</v>
      </c>
      <c r="B37" s="2">
        <v>28</v>
      </c>
      <c r="C37" s="2" t="s">
        <v>457</v>
      </c>
      <c r="D37" s="2">
        <v>122.85</v>
      </c>
      <c r="E37" s="2">
        <v>125</v>
      </c>
      <c r="F37" s="2">
        <v>0.57189999999999996</v>
      </c>
      <c r="G37" s="2">
        <v>-255</v>
      </c>
      <c r="H37" s="2">
        <v>262.5</v>
      </c>
      <c r="I37" s="2">
        <v>272.5</v>
      </c>
      <c r="J37" s="2"/>
      <c r="K37" s="2">
        <v>272.5</v>
      </c>
      <c r="L37" s="2">
        <v>185</v>
      </c>
      <c r="M37" s="2">
        <v>192.5</v>
      </c>
      <c r="N37" s="2">
        <v>-200</v>
      </c>
      <c r="O37" s="2"/>
      <c r="P37" s="2">
        <v>192.5</v>
      </c>
      <c r="Q37" s="2">
        <v>465</v>
      </c>
      <c r="R37" s="2">
        <v>305</v>
      </c>
      <c r="S37" s="2">
        <v>325</v>
      </c>
      <c r="T37" s="2">
        <v>332.5</v>
      </c>
      <c r="U37" s="2"/>
      <c r="V37" s="2">
        <v>332.5</v>
      </c>
      <c r="W37" s="2">
        <v>797.5</v>
      </c>
      <c r="X37" s="2">
        <v>456.09024999999997</v>
      </c>
      <c r="Y37" s="2">
        <v>0</v>
      </c>
      <c r="Z37" s="2">
        <v>1</v>
      </c>
      <c r="AA37" s="2" t="s">
        <v>802</v>
      </c>
      <c r="AB37" s="2">
        <v>3</v>
      </c>
      <c r="AC37" s="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x14ac:dyDescent="0.2">
      <c r="A38" t="s">
        <v>721</v>
      </c>
      <c r="B38" s="5">
        <v>42</v>
      </c>
      <c r="C38" s="5" t="s">
        <v>544</v>
      </c>
      <c r="D38" s="5">
        <v>131.25</v>
      </c>
      <c r="E38" s="5">
        <v>140</v>
      </c>
      <c r="F38" s="5">
        <v>0.56459999999999999</v>
      </c>
      <c r="G38" s="5">
        <v>250</v>
      </c>
      <c r="H38" s="5">
        <v>265</v>
      </c>
      <c r="I38" s="5">
        <v>-275</v>
      </c>
      <c r="K38" s="5">
        <v>265</v>
      </c>
      <c r="L38" s="5">
        <v>180</v>
      </c>
      <c r="M38" s="5">
        <v>192.5</v>
      </c>
      <c r="N38" s="5">
        <v>-202.5</v>
      </c>
      <c r="P38" s="5">
        <v>192.5</v>
      </c>
      <c r="Q38" s="5">
        <v>457.5</v>
      </c>
      <c r="R38" s="5">
        <v>350</v>
      </c>
      <c r="S38" s="5">
        <v>370</v>
      </c>
      <c r="T38" s="5">
        <v>-385</v>
      </c>
      <c r="V38" s="5">
        <v>370</v>
      </c>
      <c r="W38" s="5">
        <v>827.5</v>
      </c>
      <c r="X38" s="5">
        <v>467.20650000000001</v>
      </c>
      <c r="Y38" s="5">
        <v>476.55063000000001</v>
      </c>
      <c r="Z38" s="5">
        <v>1</v>
      </c>
      <c r="AA38" s="5" t="s">
        <v>803</v>
      </c>
      <c r="AB38" s="5">
        <v>3</v>
      </c>
    </row>
    <row r="39" spans="1:101" x14ac:dyDescent="0.2">
      <c r="A39" s="25"/>
      <c r="B39" s="22"/>
      <c r="C39" s="22"/>
      <c r="D39" s="22"/>
      <c r="E39" s="22" t="s">
        <v>785</v>
      </c>
      <c r="F39" s="22">
        <v>0</v>
      </c>
      <c r="G39" s="22"/>
      <c r="H39" s="22"/>
      <c r="I39" s="22"/>
      <c r="J39" s="22"/>
      <c r="K39" s="22">
        <v>0</v>
      </c>
      <c r="L39" s="22"/>
      <c r="M39" s="22"/>
      <c r="N39" s="22"/>
      <c r="O39" s="22"/>
      <c r="P39" s="22">
        <v>0</v>
      </c>
      <c r="Q39" s="22">
        <v>0</v>
      </c>
      <c r="R39" s="22"/>
      <c r="S39" s="22"/>
      <c r="T39" s="22"/>
      <c r="U39" s="22"/>
      <c r="V39" s="22">
        <v>0</v>
      </c>
      <c r="W39" s="22">
        <v>0</v>
      </c>
      <c r="X39" s="22">
        <v>0</v>
      </c>
      <c r="Y39" s="22">
        <v>0</v>
      </c>
      <c r="Z39" s="22" t="s">
        <v>785</v>
      </c>
      <c r="AA39" s="22">
        <v>0</v>
      </c>
      <c r="AB39" s="22">
        <v>0</v>
      </c>
      <c r="AC39" s="22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</row>
    <row r="40" spans="1:101" x14ac:dyDescent="0.2">
      <c r="A40" s="25"/>
      <c r="B40" s="22"/>
      <c r="C40" s="22"/>
      <c r="D40" s="22"/>
      <c r="E40" s="22" t="s">
        <v>785</v>
      </c>
      <c r="F40" s="22">
        <v>0</v>
      </c>
      <c r="G40" s="22"/>
      <c r="H40" s="22"/>
      <c r="I40" s="22"/>
      <c r="J40" s="22"/>
      <c r="K40" s="22">
        <v>0</v>
      </c>
      <c r="L40" s="22"/>
      <c r="M40" s="22"/>
      <c r="N40" s="22"/>
      <c r="O40" s="22"/>
      <c r="P40" s="22">
        <v>0</v>
      </c>
      <c r="Q40" s="22">
        <v>0</v>
      </c>
      <c r="R40" s="22"/>
      <c r="S40" s="22"/>
      <c r="T40" s="22"/>
      <c r="U40" s="22"/>
      <c r="V40" s="22">
        <v>0</v>
      </c>
      <c r="W40" s="22">
        <v>0</v>
      </c>
      <c r="X40" s="22">
        <v>0</v>
      </c>
      <c r="Y40" s="22">
        <v>0</v>
      </c>
      <c r="Z40" s="22" t="s">
        <v>785</v>
      </c>
      <c r="AA40" s="22">
        <v>0</v>
      </c>
      <c r="AB40" s="22">
        <v>0</v>
      </c>
      <c r="AC40" s="22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</row>
    <row r="41" spans="1:101" x14ac:dyDescent="0.2">
      <c r="A41" s="25"/>
      <c r="B41" s="22"/>
      <c r="C41" s="22"/>
      <c r="D41" s="22"/>
      <c r="E41" s="22" t="s">
        <v>785</v>
      </c>
      <c r="F41" s="22">
        <v>0</v>
      </c>
      <c r="G41" s="22"/>
      <c r="H41" s="22"/>
      <c r="I41" s="22"/>
      <c r="J41" s="22"/>
      <c r="K41" s="22">
        <v>0</v>
      </c>
      <c r="L41" s="22"/>
      <c r="M41" s="22"/>
      <c r="N41" s="22"/>
      <c r="O41" s="22"/>
      <c r="P41" s="22">
        <v>0</v>
      </c>
      <c r="Q41" s="22">
        <v>0</v>
      </c>
      <c r="R41" s="22"/>
      <c r="S41" s="22"/>
      <c r="T41" s="22"/>
      <c r="U41" s="22"/>
      <c r="V41" s="22">
        <v>0</v>
      </c>
      <c r="W41" s="22">
        <v>0</v>
      </c>
      <c r="X41" s="22">
        <v>0</v>
      </c>
      <c r="Y41" s="22">
        <v>0</v>
      </c>
      <c r="Z41" s="22" t="s">
        <v>785</v>
      </c>
      <c r="AA41" s="22">
        <v>0</v>
      </c>
      <c r="AB41" s="22">
        <v>0</v>
      </c>
      <c r="AC41" s="22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</row>
    <row r="42" spans="1:101" x14ac:dyDescent="0.2">
      <c r="A42" s="25"/>
      <c r="B42" s="22"/>
      <c r="C42" s="22"/>
      <c r="D42" s="22"/>
      <c r="E42" s="22" t="s">
        <v>785</v>
      </c>
      <c r="F42" s="22">
        <v>0</v>
      </c>
      <c r="G42" s="22"/>
      <c r="H42" s="22"/>
      <c r="I42" s="22"/>
      <c r="J42" s="22"/>
      <c r="K42" s="22">
        <v>0</v>
      </c>
      <c r="L42" s="22"/>
      <c r="M42" s="22"/>
      <c r="N42" s="22"/>
      <c r="O42" s="22"/>
      <c r="P42" s="22">
        <v>0</v>
      </c>
      <c r="Q42" s="22">
        <v>0</v>
      </c>
      <c r="R42" s="22"/>
      <c r="S42" s="22"/>
      <c r="T42" s="22"/>
      <c r="U42" s="22"/>
      <c r="V42" s="22">
        <v>0</v>
      </c>
      <c r="W42" s="22">
        <v>0</v>
      </c>
      <c r="X42" s="22">
        <v>0</v>
      </c>
      <c r="Y42" s="22">
        <v>0</v>
      </c>
      <c r="Z42" s="22" t="s">
        <v>785</v>
      </c>
      <c r="AA42" s="22">
        <v>0</v>
      </c>
      <c r="AB42" s="22">
        <v>0</v>
      </c>
      <c r="AC42" s="22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</row>
    <row r="43" spans="1:101" x14ac:dyDescent="0.2">
      <c r="A43" s="25"/>
      <c r="B43" s="22"/>
      <c r="C43" s="22"/>
      <c r="D43" s="22"/>
      <c r="E43" s="22" t="s">
        <v>785</v>
      </c>
      <c r="F43" s="22">
        <v>0</v>
      </c>
      <c r="G43" s="22"/>
      <c r="H43" s="22"/>
      <c r="I43" s="22"/>
      <c r="J43" s="22"/>
      <c r="K43" s="22">
        <v>0</v>
      </c>
      <c r="L43" s="22"/>
      <c r="M43" s="22"/>
      <c r="N43" s="22"/>
      <c r="O43" s="22"/>
      <c r="P43" s="22">
        <v>0</v>
      </c>
      <c r="Q43" s="22">
        <v>0</v>
      </c>
      <c r="R43" s="22"/>
      <c r="S43" s="22"/>
      <c r="T43" s="22"/>
      <c r="U43" s="22"/>
      <c r="V43" s="22">
        <v>0</v>
      </c>
      <c r="W43" s="22">
        <v>0</v>
      </c>
      <c r="X43" s="22">
        <v>0</v>
      </c>
      <c r="Y43" s="22">
        <v>0</v>
      </c>
      <c r="Z43" s="22" t="s">
        <v>785</v>
      </c>
      <c r="AA43" s="22">
        <v>0</v>
      </c>
      <c r="AB43" s="22">
        <v>0</v>
      </c>
      <c r="AC43" s="22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</row>
    <row r="44" spans="1:101" x14ac:dyDescent="0.2">
      <c r="A44" s="25"/>
      <c r="B44" s="22"/>
      <c r="C44" s="22"/>
      <c r="D44" s="22"/>
      <c r="E44" s="22" t="s">
        <v>785</v>
      </c>
      <c r="F44" s="22">
        <v>0</v>
      </c>
      <c r="G44" s="22"/>
      <c r="H44" s="22"/>
      <c r="I44" s="22"/>
      <c r="J44" s="22"/>
      <c r="K44" s="22">
        <v>0</v>
      </c>
      <c r="L44" s="22"/>
      <c r="M44" s="22"/>
      <c r="N44" s="22"/>
      <c r="O44" s="22"/>
      <c r="P44" s="22">
        <v>0</v>
      </c>
      <c r="Q44" s="22">
        <v>0</v>
      </c>
      <c r="R44" s="22"/>
      <c r="S44" s="22"/>
      <c r="T44" s="22"/>
      <c r="U44" s="22"/>
      <c r="V44" s="22">
        <v>0</v>
      </c>
      <c r="W44" s="22">
        <v>0</v>
      </c>
      <c r="X44" s="22">
        <v>0</v>
      </c>
      <c r="Y44" s="22">
        <v>0</v>
      </c>
      <c r="Z44" s="22" t="s">
        <v>785</v>
      </c>
      <c r="AA44" s="22">
        <v>0</v>
      </c>
      <c r="AB44" s="22">
        <v>0</v>
      </c>
      <c r="AC44" s="22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</row>
    <row r="45" spans="1:101" x14ac:dyDescent="0.2">
      <c r="A45" s="25"/>
      <c r="B45" s="22"/>
      <c r="C45" s="22"/>
      <c r="D45" s="22"/>
      <c r="E45" s="22" t="s">
        <v>785</v>
      </c>
      <c r="F45" s="22">
        <v>0</v>
      </c>
      <c r="G45" s="22"/>
      <c r="H45" s="22"/>
      <c r="I45" s="22"/>
      <c r="J45" s="22"/>
      <c r="K45" s="22">
        <v>0</v>
      </c>
      <c r="L45" s="22"/>
      <c r="M45" s="22"/>
      <c r="N45" s="22"/>
      <c r="O45" s="22"/>
      <c r="P45" s="22">
        <v>0</v>
      </c>
      <c r="Q45" s="22">
        <v>0</v>
      </c>
      <c r="R45" s="22"/>
      <c r="S45" s="22"/>
      <c r="T45" s="22"/>
      <c r="U45" s="22"/>
      <c r="V45" s="22">
        <v>0</v>
      </c>
      <c r="W45" s="22">
        <v>0</v>
      </c>
      <c r="X45" s="22">
        <v>0</v>
      </c>
      <c r="Y45" s="22">
        <v>0</v>
      </c>
      <c r="Z45" s="22" t="s">
        <v>785</v>
      </c>
      <c r="AA45" s="22">
        <v>0</v>
      </c>
      <c r="AB45" s="22">
        <v>0</v>
      </c>
      <c r="AC45" s="22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</row>
    <row r="46" spans="1:101" x14ac:dyDescent="0.2">
      <c r="A46" s="25"/>
      <c r="B46" s="22"/>
      <c r="C46" s="22"/>
      <c r="D46" s="22"/>
      <c r="E46" s="22" t="s">
        <v>785</v>
      </c>
      <c r="F46" s="22">
        <v>0</v>
      </c>
      <c r="G46" s="22"/>
      <c r="H46" s="22"/>
      <c r="I46" s="22"/>
      <c r="J46" s="22"/>
      <c r="K46" s="22">
        <v>0</v>
      </c>
      <c r="L46" s="22"/>
      <c r="M46" s="22"/>
      <c r="N46" s="22"/>
      <c r="O46" s="22"/>
      <c r="P46" s="22">
        <v>0</v>
      </c>
      <c r="Q46" s="22">
        <v>0</v>
      </c>
      <c r="R46" s="22"/>
      <c r="S46" s="22"/>
      <c r="T46" s="22"/>
      <c r="U46" s="22"/>
      <c r="V46" s="22">
        <v>0</v>
      </c>
      <c r="W46" s="22">
        <v>0</v>
      </c>
      <c r="X46" s="22">
        <v>0</v>
      </c>
      <c r="Y46" s="22">
        <v>0</v>
      </c>
      <c r="Z46" s="22" t="s">
        <v>785</v>
      </c>
      <c r="AA46" s="22">
        <v>0</v>
      </c>
      <c r="AB46" s="22">
        <v>0</v>
      </c>
      <c r="AC46" s="22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</row>
    <row r="47" spans="1:101" x14ac:dyDescent="0.2">
      <c r="A47" s="25"/>
      <c r="B47" s="22"/>
      <c r="C47" s="22"/>
      <c r="D47" s="22"/>
      <c r="E47" s="22" t="s">
        <v>785</v>
      </c>
      <c r="F47" s="22">
        <v>0</v>
      </c>
      <c r="G47" s="22"/>
      <c r="H47" s="22"/>
      <c r="I47" s="22"/>
      <c r="J47" s="22"/>
      <c r="K47" s="22">
        <v>0</v>
      </c>
      <c r="L47" s="22"/>
      <c r="M47" s="22"/>
      <c r="N47" s="22"/>
      <c r="O47" s="22"/>
      <c r="P47" s="22">
        <v>0</v>
      </c>
      <c r="Q47" s="22">
        <v>0</v>
      </c>
      <c r="R47" s="22"/>
      <c r="S47" s="22"/>
      <c r="T47" s="22"/>
      <c r="U47" s="22"/>
      <c r="V47" s="22">
        <v>0</v>
      </c>
      <c r="W47" s="22">
        <v>0</v>
      </c>
      <c r="X47" s="22">
        <v>0</v>
      </c>
      <c r="Y47" s="22">
        <v>0</v>
      </c>
      <c r="Z47" s="22" t="s">
        <v>785</v>
      </c>
      <c r="AA47" s="22">
        <v>0</v>
      </c>
      <c r="AB47" s="22">
        <v>0</v>
      </c>
      <c r="AC47" s="22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</row>
    <row r="48" spans="1:101" x14ac:dyDescent="0.2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</row>
  </sheetData>
  <sortState ref="A3:CW50">
    <sortCondition ref="E3"/>
  </sortState>
  <phoneticPr fontId="0" type="noConversion"/>
  <conditionalFormatting sqref="G2:J2 L2:O2 R2:U2">
    <cfRule type="cellIs" dxfId="20" priority="1" stopIfTrue="1" operator="equal">
      <formula>#REF!</formula>
    </cfRule>
  </conditionalFormatting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33" s="118" customFormat="1" ht="30" customHeight="1" thickBot="1" x14ac:dyDescent="0.25">
      <c r="A1" s="313" t="s">
        <v>711</v>
      </c>
      <c r="B1" s="118" t="s">
        <v>804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33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22</v>
      </c>
      <c r="H2" s="87" t="s">
        <v>23</v>
      </c>
      <c r="I2" s="87" t="s">
        <v>24</v>
      </c>
      <c r="J2" s="87" t="s">
        <v>25</v>
      </c>
      <c r="K2" s="98" t="s">
        <v>11</v>
      </c>
      <c r="L2" s="86" t="s">
        <v>90</v>
      </c>
      <c r="M2" s="86" t="s">
        <v>95</v>
      </c>
      <c r="N2" s="310" t="s">
        <v>134</v>
      </c>
      <c r="O2" s="310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</sheetData>
  <sortState ref="A3:CK50">
    <sortCondition ref="E3"/>
  </sortState>
  <phoneticPr fontId="0" type="noConversion"/>
  <conditionalFormatting sqref="G2:J2">
    <cfRule type="cellIs" dxfId="19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Setup</vt:lpstr>
      <vt:lpstr>Weigh-in</vt:lpstr>
      <vt:lpstr>Loading Chart</vt:lpstr>
      <vt:lpstr>Lifting</vt:lpstr>
      <vt:lpstr>BarLoad</vt:lpstr>
      <vt:lpstr>Upcoming Flights</vt:lpstr>
      <vt:lpstr>Best Lifter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'3-Lift'!Print_Area</vt:lpstr>
      <vt:lpstr>Bench!Print_Area</vt:lpstr>
      <vt:lpstr>Deadlift!Print_Area</vt:lpstr>
      <vt:lpstr>PrintSheet!Print_Area</vt:lpstr>
      <vt:lpstr>'Push-Pull'!Print_Area</vt:lpstr>
      <vt:lpstr>Squat!Print_Area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Student</cp:lastModifiedBy>
  <cp:lastPrinted>2018-05-04T07:39:23Z</cp:lastPrinted>
  <dcterms:created xsi:type="dcterms:W3CDTF">2004-08-23T15:45:10Z</dcterms:created>
  <dcterms:modified xsi:type="dcterms:W3CDTF">2019-05-14T13:07:14Z</dcterms:modified>
</cp:coreProperties>
</file>