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2\"/>
    </mc:Choice>
  </mc:AlternateContent>
  <bookViews>
    <workbookView xWindow="0" yWindow="0" windowWidth="25095" windowHeight="13650" firstSheet="1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'3-Lift'!$A$1:$AC$42</definedName>
    <definedName name="_xlnm.Print_Area" localSheetId="9">Bench!$A$1:$Q$2</definedName>
    <definedName name="_xlnm.Print_Area" localSheetId="10">Deadlift!$A$1:$Q$2</definedName>
    <definedName name="_xlnm.Print_Area" localSheetId="13">PrintSheet!$A$1:$AS$32</definedName>
    <definedName name="_xlnm.Print_Area" localSheetId="12">'Push-Pull'!$A$1:$W$2</definedName>
    <definedName name="_xlnm.Print_Area" localSheetId="8">Squat!$A$1:$Q$2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1" i="2"/>
  <c r="A20" i="2"/>
  <c r="A22" i="2"/>
  <c r="A23" i="2"/>
  <c r="A24" i="2"/>
  <c r="A25" i="2"/>
  <c r="A26" i="2"/>
  <c r="A10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C2" i="14609"/>
  <c r="AW27" i="2"/>
  <c r="AO27" i="2"/>
  <c r="AL27" i="2"/>
  <c r="H27" i="2" s="1"/>
  <c r="AE27" i="2"/>
  <c r="AA27" i="2"/>
  <c r="U27" i="2"/>
  <c r="O27" i="2"/>
  <c r="G27" i="2"/>
  <c r="AW21" i="2"/>
  <c r="AO21" i="2"/>
  <c r="AL21" i="2"/>
  <c r="H21" i="2" s="1"/>
  <c r="AE21" i="2"/>
  <c r="AA21" i="2"/>
  <c r="U21" i="2"/>
  <c r="O21" i="2"/>
  <c r="G21" i="2"/>
  <c r="AW24" i="2"/>
  <c r="AO24" i="2"/>
  <c r="AL24" i="2"/>
  <c r="H24" i="2" s="1"/>
  <c r="AE24" i="2"/>
  <c r="AA24" i="2"/>
  <c r="U24" i="2"/>
  <c r="O24" i="2"/>
  <c r="G24" i="2"/>
  <c r="AW25" i="2"/>
  <c r="AO25" i="2"/>
  <c r="AL25" i="2"/>
  <c r="H25" i="2" s="1"/>
  <c r="AE25" i="2"/>
  <c r="AA25" i="2"/>
  <c r="U25" i="2"/>
  <c r="O25" i="2"/>
  <c r="G25" i="2"/>
  <c r="AW23" i="2"/>
  <c r="AO23" i="2"/>
  <c r="AL23" i="2"/>
  <c r="H23" i="2" s="1"/>
  <c r="AE23" i="2"/>
  <c r="AA23" i="2"/>
  <c r="U23" i="2"/>
  <c r="O23" i="2"/>
  <c r="G23" i="2"/>
  <c r="AW53" i="2"/>
  <c r="AO53" i="2"/>
  <c r="AL53" i="2"/>
  <c r="H53" i="2" s="1"/>
  <c r="AE53" i="2"/>
  <c r="AA53" i="2"/>
  <c r="U53" i="2"/>
  <c r="O53" i="2"/>
  <c r="G53" i="2"/>
  <c r="AW56" i="2"/>
  <c r="AO56" i="2"/>
  <c r="AL56" i="2"/>
  <c r="H56" i="2" s="1"/>
  <c r="AE56" i="2"/>
  <c r="AA56" i="2"/>
  <c r="U56" i="2"/>
  <c r="O56" i="2"/>
  <c r="G56" i="2"/>
  <c r="AW55" i="2"/>
  <c r="AO55" i="2"/>
  <c r="AL55" i="2"/>
  <c r="H55" i="2" s="1"/>
  <c r="AE55" i="2"/>
  <c r="AA55" i="2"/>
  <c r="U55" i="2"/>
  <c r="O55" i="2"/>
  <c r="G55" i="2"/>
  <c r="AW14" i="2"/>
  <c r="AO14" i="2"/>
  <c r="AL14" i="2"/>
  <c r="H14" i="2" s="1"/>
  <c r="AE14" i="2"/>
  <c r="AA14" i="2"/>
  <c r="U14" i="2"/>
  <c r="O14" i="2"/>
  <c r="G14" i="2"/>
  <c r="AW44" i="2"/>
  <c r="AO44" i="2"/>
  <c r="AL44" i="2"/>
  <c r="H44" i="2" s="1"/>
  <c r="AE44" i="2"/>
  <c r="AA44" i="2"/>
  <c r="U44" i="2"/>
  <c r="O44" i="2"/>
  <c r="G44" i="2"/>
  <c r="AW54" i="2"/>
  <c r="AO54" i="2"/>
  <c r="AL54" i="2"/>
  <c r="H54" i="2" s="1"/>
  <c r="AE54" i="2"/>
  <c r="AA54" i="2"/>
  <c r="U54" i="2"/>
  <c r="O54" i="2"/>
  <c r="G54" i="2"/>
  <c r="AW19" i="2"/>
  <c r="AO19" i="2"/>
  <c r="AL19" i="2"/>
  <c r="H19" i="2" s="1"/>
  <c r="AE19" i="2"/>
  <c r="AA19" i="2"/>
  <c r="U19" i="2"/>
  <c r="O19" i="2"/>
  <c r="G19" i="2"/>
  <c r="AW17" i="2"/>
  <c r="AO17" i="2"/>
  <c r="AL17" i="2"/>
  <c r="H17" i="2" s="1"/>
  <c r="AE17" i="2"/>
  <c r="AA17" i="2"/>
  <c r="U17" i="2"/>
  <c r="O17" i="2"/>
  <c r="G17" i="2"/>
  <c r="AW18" i="2"/>
  <c r="AO18" i="2"/>
  <c r="AL18" i="2"/>
  <c r="H18" i="2" s="1"/>
  <c r="AE18" i="2"/>
  <c r="AA18" i="2"/>
  <c r="U18" i="2"/>
  <c r="O18" i="2"/>
  <c r="G18" i="2"/>
  <c r="AW43" i="2"/>
  <c r="AO43" i="2"/>
  <c r="AL43" i="2"/>
  <c r="H43" i="2" s="1"/>
  <c r="AE43" i="2"/>
  <c r="AA43" i="2"/>
  <c r="U43" i="2"/>
  <c r="O43" i="2"/>
  <c r="G43" i="2"/>
  <c r="AW26" i="2"/>
  <c r="AO26" i="2"/>
  <c r="AL26" i="2"/>
  <c r="H26" i="2" s="1"/>
  <c r="AE26" i="2"/>
  <c r="AA26" i="2"/>
  <c r="U26" i="2"/>
  <c r="O26" i="2"/>
  <c r="G26" i="2"/>
  <c r="AW51" i="2"/>
  <c r="AO51" i="2"/>
  <c r="AL51" i="2"/>
  <c r="H51" i="2" s="1"/>
  <c r="AE51" i="2"/>
  <c r="AA51" i="2"/>
  <c r="U51" i="2"/>
  <c r="O51" i="2"/>
  <c r="G51" i="2"/>
  <c r="AW52" i="2"/>
  <c r="AO52" i="2"/>
  <c r="AL52" i="2"/>
  <c r="H52" i="2" s="1"/>
  <c r="AE52" i="2"/>
  <c r="AA52" i="2"/>
  <c r="U52" i="2"/>
  <c r="O52" i="2"/>
  <c r="G52" i="2"/>
  <c r="AW46" i="2"/>
  <c r="AO46" i="2"/>
  <c r="AL46" i="2"/>
  <c r="H46" i="2" s="1"/>
  <c r="AE46" i="2"/>
  <c r="AA46" i="2"/>
  <c r="U46" i="2"/>
  <c r="O46" i="2"/>
  <c r="G46" i="2"/>
  <c r="AW11" i="2"/>
  <c r="AO11" i="2"/>
  <c r="AL11" i="2"/>
  <c r="H11" i="2" s="1"/>
  <c r="AE11" i="2"/>
  <c r="AA11" i="2"/>
  <c r="U11" i="2"/>
  <c r="O11" i="2"/>
  <c r="G11" i="2"/>
  <c r="AW16" i="2"/>
  <c r="AO16" i="2"/>
  <c r="AL16" i="2"/>
  <c r="H16" i="2" s="1"/>
  <c r="AE16" i="2"/>
  <c r="AA16" i="2"/>
  <c r="U16" i="2"/>
  <c r="O16" i="2"/>
  <c r="G16" i="2"/>
  <c r="AW12" i="2"/>
  <c r="AO12" i="2"/>
  <c r="AL12" i="2"/>
  <c r="H12" i="2" s="1"/>
  <c r="AE12" i="2"/>
  <c r="AA12" i="2"/>
  <c r="U12" i="2"/>
  <c r="O12" i="2"/>
  <c r="G12" i="2"/>
  <c r="AW42" i="2"/>
  <c r="AO42" i="2"/>
  <c r="AL42" i="2"/>
  <c r="H42" i="2" s="1"/>
  <c r="AE42" i="2"/>
  <c r="AA42" i="2"/>
  <c r="U42" i="2"/>
  <c r="O42" i="2"/>
  <c r="G42" i="2"/>
  <c r="AW20" i="2"/>
  <c r="AO20" i="2"/>
  <c r="AL20" i="2"/>
  <c r="H20" i="2" s="1"/>
  <c r="AE20" i="2"/>
  <c r="AA20" i="2"/>
  <c r="U20" i="2"/>
  <c r="O20" i="2"/>
  <c r="G20" i="2"/>
  <c r="AW48" i="2"/>
  <c r="AO48" i="2"/>
  <c r="AL48" i="2"/>
  <c r="H48" i="2" s="1"/>
  <c r="AE48" i="2"/>
  <c r="AA48" i="2"/>
  <c r="U48" i="2"/>
  <c r="O48" i="2"/>
  <c r="G48" i="2"/>
  <c r="AW10" i="2"/>
  <c r="AO10" i="2"/>
  <c r="AL10" i="2"/>
  <c r="H10" i="2" s="1"/>
  <c r="AE10" i="2"/>
  <c r="AA10" i="2"/>
  <c r="U10" i="2"/>
  <c r="O10" i="2"/>
  <c r="G10" i="2"/>
  <c r="AW50" i="2"/>
  <c r="AO50" i="2"/>
  <c r="AL50" i="2"/>
  <c r="H50" i="2" s="1"/>
  <c r="AE50" i="2"/>
  <c r="AA50" i="2"/>
  <c r="U50" i="2"/>
  <c r="O50" i="2"/>
  <c r="G50" i="2"/>
  <c r="AW22" i="2"/>
  <c r="AO22" i="2"/>
  <c r="AL22" i="2"/>
  <c r="H22" i="2" s="1"/>
  <c r="AE22" i="2"/>
  <c r="AA22" i="2"/>
  <c r="U22" i="2"/>
  <c r="O22" i="2"/>
  <c r="G22" i="2"/>
  <c r="AW41" i="2"/>
  <c r="AO41" i="2"/>
  <c r="AL41" i="2"/>
  <c r="H41" i="2" s="1"/>
  <c r="AE41" i="2"/>
  <c r="AA41" i="2"/>
  <c r="U41" i="2"/>
  <c r="O41" i="2"/>
  <c r="G41" i="2"/>
  <c r="AW47" i="2"/>
  <c r="AO47" i="2"/>
  <c r="AL47" i="2"/>
  <c r="H47" i="2" s="1"/>
  <c r="AE47" i="2"/>
  <c r="AA47" i="2"/>
  <c r="U47" i="2"/>
  <c r="O47" i="2"/>
  <c r="G47" i="2"/>
  <c r="AW49" i="2"/>
  <c r="AO49" i="2"/>
  <c r="AL49" i="2"/>
  <c r="H49" i="2" s="1"/>
  <c r="AE49" i="2"/>
  <c r="AA49" i="2"/>
  <c r="U49" i="2"/>
  <c r="O49" i="2"/>
  <c r="G49" i="2"/>
  <c r="AW45" i="2"/>
  <c r="AO45" i="2"/>
  <c r="AL45" i="2"/>
  <c r="H45" i="2" s="1"/>
  <c r="AE45" i="2"/>
  <c r="AA45" i="2"/>
  <c r="U45" i="2"/>
  <c r="O45" i="2"/>
  <c r="G45" i="2"/>
  <c r="AW13" i="2"/>
  <c r="AO13" i="2"/>
  <c r="AL13" i="2"/>
  <c r="H13" i="2" s="1"/>
  <c r="AE13" i="2"/>
  <c r="AA13" i="2"/>
  <c r="U13" i="2"/>
  <c r="O13" i="2"/>
  <c r="G13" i="2"/>
  <c r="AW34" i="2"/>
  <c r="AO34" i="2"/>
  <c r="AL34" i="2"/>
  <c r="H34" i="2" s="1"/>
  <c r="AE34" i="2"/>
  <c r="AA34" i="2"/>
  <c r="U34" i="2"/>
  <c r="O34" i="2"/>
  <c r="G34" i="2"/>
  <c r="AW15" i="2"/>
  <c r="AO15" i="2"/>
  <c r="AL15" i="2"/>
  <c r="H15" i="2" s="1"/>
  <c r="AE15" i="2"/>
  <c r="AA15" i="2"/>
  <c r="U15" i="2"/>
  <c r="O15" i="2"/>
  <c r="G15" i="2"/>
  <c r="AW37" i="2"/>
  <c r="AO37" i="2"/>
  <c r="AL37" i="2"/>
  <c r="H37" i="2" s="1"/>
  <c r="AE37" i="2"/>
  <c r="AA37" i="2"/>
  <c r="U37" i="2"/>
  <c r="O37" i="2"/>
  <c r="G37" i="2"/>
  <c r="AW36" i="2"/>
  <c r="AO36" i="2"/>
  <c r="AL36" i="2"/>
  <c r="H36" i="2" s="1"/>
  <c r="AE36" i="2"/>
  <c r="AA36" i="2"/>
  <c r="U36" i="2"/>
  <c r="O36" i="2"/>
  <c r="G36" i="2"/>
  <c r="AW35" i="2"/>
  <c r="AO35" i="2"/>
  <c r="AL35" i="2"/>
  <c r="H35" i="2" s="1"/>
  <c r="AE35" i="2"/>
  <c r="AA35" i="2"/>
  <c r="U35" i="2"/>
  <c r="O35" i="2"/>
  <c r="G35" i="2"/>
  <c r="AW33" i="2"/>
  <c r="AO33" i="2"/>
  <c r="AL33" i="2"/>
  <c r="H33" i="2" s="1"/>
  <c r="AE33" i="2"/>
  <c r="AA33" i="2"/>
  <c r="U33" i="2"/>
  <c r="O33" i="2"/>
  <c r="G33" i="2"/>
  <c r="AW28" i="2"/>
  <c r="AO28" i="2"/>
  <c r="AL28" i="2"/>
  <c r="H28" i="2" s="1"/>
  <c r="AE28" i="2"/>
  <c r="AA28" i="2"/>
  <c r="U28" i="2"/>
  <c r="O28" i="2"/>
  <c r="G28" i="2"/>
  <c r="AW32" i="2"/>
  <c r="AO32" i="2"/>
  <c r="AL32" i="2"/>
  <c r="H32" i="2" s="1"/>
  <c r="AE32" i="2"/>
  <c r="AA32" i="2"/>
  <c r="U32" i="2"/>
  <c r="O32" i="2"/>
  <c r="G32" i="2"/>
  <c r="AW40" i="2"/>
  <c r="AO40" i="2"/>
  <c r="AL40" i="2"/>
  <c r="H40" i="2" s="1"/>
  <c r="AE40" i="2"/>
  <c r="AA40" i="2"/>
  <c r="U40" i="2"/>
  <c r="O40" i="2"/>
  <c r="G40" i="2"/>
  <c r="AW30" i="2"/>
  <c r="AO30" i="2"/>
  <c r="AL30" i="2"/>
  <c r="H30" i="2" s="1"/>
  <c r="AE30" i="2"/>
  <c r="AA30" i="2"/>
  <c r="U30" i="2"/>
  <c r="O30" i="2"/>
  <c r="G30" i="2"/>
  <c r="AW31" i="2"/>
  <c r="AO31" i="2"/>
  <c r="AL31" i="2"/>
  <c r="H31" i="2" s="1"/>
  <c r="AE31" i="2"/>
  <c r="AA31" i="2"/>
  <c r="U31" i="2"/>
  <c r="O31" i="2"/>
  <c r="G31" i="2"/>
  <c r="AW39" i="2"/>
  <c r="AO39" i="2"/>
  <c r="AL39" i="2"/>
  <c r="H39" i="2" s="1"/>
  <c r="AE39" i="2"/>
  <c r="AA39" i="2"/>
  <c r="U39" i="2"/>
  <c r="O39" i="2"/>
  <c r="G39" i="2"/>
  <c r="AW38" i="2"/>
  <c r="AO38" i="2"/>
  <c r="AL38" i="2"/>
  <c r="H38" i="2" s="1"/>
  <c r="AE38" i="2"/>
  <c r="AA38" i="2"/>
  <c r="U38" i="2"/>
  <c r="O38" i="2"/>
  <c r="G38" i="2"/>
  <c r="AW29" i="2"/>
  <c r="AO29" i="2"/>
  <c r="AL29" i="2"/>
  <c r="H29" i="2" s="1"/>
  <c r="AE29" i="2"/>
  <c r="AA29" i="2"/>
  <c r="U29" i="2"/>
  <c r="O29" i="2"/>
  <c r="G29" i="2"/>
  <c r="AN38" i="2" l="1"/>
  <c r="AN40" i="2"/>
  <c r="V36" i="2"/>
  <c r="AN22" i="2"/>
  <c r="AN45" i="2"/>
  <c r="AN41" i="2"/>
  <c r="AN42" i="2"/>
  <c r="AN27" i="2"/>
  <c r="V46" i="2"/>
  <c r="V41" i="2"/>
  <c r="V48" i="2"/>
  <c r="V13" i="2"/>
  <c r="V29" i="2"/>
  <c r="AM40" i="2"/>
  <c r="AN13" i="2"/>
  <c r="AN48" i="2"/>
  <c r="V11" i="2"/>
  <c r="V17" i="2"/>
  <c r="AM55" i="2"/>
  <c r="AN31" i="2"/>
  <c r="AN49" i="2"/>
  <c r="AN50" i="2"/>
  <c r="AN14" i="2"/>
  <c r="AN32" i="2"/>
  <c r="AN35" i="2"/>
  <c r="V15" i="2"/>
  <c r="AN34" i="2"/>
  <c r="V49" i="2"/>
  <c r="AN47" i="2"/>
  <c r="V50" i="2"/>
  <c r="AN11" i="2"/>
  <c r="V26" i="2"/>
  <c r="AM43" i="2"/>
  <c r="AM27" i="2"/>
  <c r="AM39" i="2"/>
  <c r="AN28" i="2"/>
  <c r="V19" i="2"/>
  <c r="AM14" i="2"/>
  <c r="V39" i="2"/>
  <c r="V30" i="2"/>
  <c r="AN37" i="2"/>
  <c r="AN15" i="2"/>
  <c r="V10" i="2"/>
  <c r="V20" i="2"/>
  <c r="V42" i="2"/>
  <c r="AM46" i="2"/>
  <c r="AN55" i="2"/>
  <c r="V56" i="2"/>
  <c r="AM23" i="2"/>
  <c r="AM25" i="2"/>
  <c r="AN30" i="2"/>
  <c r="V40" i="2"/>
  <c r="AX40" i="2"/>
  <c r="AM32" i="2"/>
  <c r="V33" i="2"/>
  <c r="AM35" i="2"/>
  <c r="AN36" i="2"/>
  <c r="AN46" i="2"/>
  <c r="AM51" i="2"/>
  <c r="V55" i="2"/>
  <c r="AN25" i="2"/>
  <c r="AX38" i="2"/>
  <c r="AM38" i="2"/>
  <c r="AM31" i="2"/>
  <c r="V28" i="2"/>
  <c r="AX28" i="2"/>
  <c r="AM37" i="2"/>
  <c r="AM34" i="2"/>
  <c r="AM45" i="2"/>
  <c r="AM47" i="2"/>
  <c r="AM22" i="2"/>
  <c r="AM10" i="2"/>
  <c r="AN10" i="2"/>
  <c r="AM20" i="2"/>
  <c r="AN20" i="2"/>
  <c r="V16" i="2"/>
  <c r="AM11" i="2"/>
  <c r="AN26" i="2"/>
  <c r="V43" i="2"/>
  <c r="V23" i="2"/>
  <c r="AN23" i="2"/>
  <c r="V25" i="2"/>
  <c r="AM26" i="2"/>
  <c r="AN29" i="2"/>
  <c r="V38" i="2"/>
  <c r="AN39" i="2"/>
  <c r="V31" i="2"/>
  <c r="AM30" i="2"/>
  <c r="AM28" i="2"/>
  <c r="V37" i="2"/>
  <c r="AM15" i="2"/>
  <c r="V34" i="2"/>
  <c r="AM13" i="2"/>
  <c r="V45" i="2"/>
  <c r="AM49" i="2"/>
  <c r="V47" i="2"/>
  <c r="AM41" i="2"/>
  <c r="V22" i="2"/>
  <c r="AM50" i="2"/>
  <c r="AM48" i="2"/>
  <c r="AN16" i="2"/>
  <c r="AN51" i="2"/>
  <c r="V14" i="2"/>
  <c r="V24" i="2"/>
  <c r="V27" i="2"/>
  <c r="V32" i="2"/>
  <c r="AN33" i="2"/>
  <c r="V35" i="2"/>
  <c r="AN19" i="2"/>
  <c r="AX30" i="2"/>
  <c r="AX39" i="2"/>
  <c r="AX29" i="2"/>
  <c r="AX31" i="2"/>
  <c r="AM29" i="2"/>
  <c r="AX35" i="2"/>
  <c r="AX51" i="2"/>
  <c r="AX21" i="2"/>
  <c r="AM33" i="2"/>
  <c r="AX43" i="2"/>
  <c r="AX42" i="2"/>
  <c r="AX36" i="2"/>
  <c r="AX37" i="2"/>
  <c r="AX15" i="2"/>
  <c r="AX34" i="2"/>
  <c r="AX13" i="2"/>
  <c r="AX45" i="2"/>
  <c r="AX49" i="2"/>
  <c r="AX47" i="2"/>
  <c r="AX41" i="2"/>
  <c r="AX22" i="2"/>
  <c r="AX50" i="2"/>
  <c r="AX10" i="2"/>
  <c r="AX48" i="2"/>
  <c r="AN43" i="2"/>
  <c r="AM54" i="2"/>
  <c r="AN54" i="2"/>
  <c r="V54" i="2"/>
  <c r="AM36" i="2"/>
  <c r="AX32" i="2"/>
  <c r="AX33" i="2"/>
  <c r="AX20" i="2"/>
  <c r="AM12" i="2"/>
  <c r="V12" i="2"/>
  <c r="AN12" i="2"/>
  <c r="AX12" i="2"/>
  <c r="AM52" i="2"/>
  <c r="V52" i="2"/>
  <c r="AN52" i="2"/>
  <c r="AX52" i="2"/>
  <c r="AX26" i="2"/>
  <c r="AX24" i="2"/>
  <c r="AM42" i="2"/>
  <c r="AM16" i="2"/>
  <c r="AX46" i="2"/>
  <c r="AM17" i="2"/>
  <c r="AN17" i="2"/>
  <c r="AM19" i="2"/>
  <c r="V44" i="2"/>
  <c r="AM44" i="2"/>
  <c r="AN44" i="2"/>
  <c r="AM56" i="2"/>
  <c r="AN56" i="2"/>
  <c r="AX16" i="2"/>
  <c r="AX56" i="2"/>
  <c r="AX53" i="2"/>
  <c r="V21" i="2"/>
  <c r="AM21" i="2"/>
  <c r="AN21" i="2"/>
  <c r="AX11" i="2"/>
  <c r="V51" i="2"/>
  <c r="V18" i="2"/>
  <c r="AM18" i="2"/>
  <c r="AN18" i="2"/>
  <c r="AX18" i="2"/>
  <c r="AX17" i="2"/>
  <c r="AX54" i="2"/>
  <c r="AX44" i="2"/>
  <c r="V53" i="2"/>
  <c r="AM53" i="2"/>
  <c r="AN53" i="2"/>
  <c r="AM24" i="2"/>
  <c r="AN24" i="2"/>
  <c r="AX19" i="2"/>
  <c r="AX55" i="2"/>
  <c r="AX25" i="2"/>
  <c r="AX14" i="2"/>
  <c r="AX23" i="2"/>
  <c r="AX27" i="2"/>
  <c r="AF5" i="9" l="1"/>
  <c r="AF4" i="9"/>
  <c r="AF3" i="9"/>
  <c r="A9" i="2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J21" i="2" l="1"/>
  <c r="AB21" i="2" s="1"/>
  <c r="AJ53" i="2"/>
  <c r="AB53" i="2" s="1"/>
  <c r="AJ44" i="2"/>
  <c r="AB44" i="2" s="1"/>
  <c r="AJ18" i="2"/>
  <c r="AB18" i="2" s="1"/>
  <c r="AJ52" i="2"/>
  <c r="AB52" i="2" s="1"/>
  <c r="AJ12" i="2"/>
  <c r="AB12" i="2" s="1"/>
  <c r="AJ10" i="2"/>
  <c r="AB10" i="2" s="1"/>
  <c r="AJ47" i="2"/>
  <c r="AB47" i="2" s="1"/>
  <c r="AJ34" i="2"/>
  <c r="AB34" i="2" s="1"/>
  <c r="AJ35" i="2"/>
  <c r="AB35" i="2" s="1"/>
  <c r="AJ40" i="2"/>
  <c r="AB40" i="2" s="1"/>
  <c r="AJ38" i="2"/>
  <c r="AB38" i="2" s="1"/>
  <c r="AJ24" i="2"/>
  <c r="AB24" i="2" s="1"/>
  <c r="AJ54" i="2"/>
  <c r="AB54" i="2" s="1"/>
  <c r="AJ42" i="2"/>
  <c r="AB42" i="2" s="1"/>
  <c r="AJ15" i="2"/>
  <c r="AB15" i="2" s="1"/>
  <c r="AJ29" i="2"/>
  <c r="AB29" i="2" s="1"/>
  <c r="AJ25" i="2"/>
  <c r="AB25" i="2" s="1"/>
  <c r="AJ55" i="2"/>
  <c r="AB55" i="2" s="1"/>
  <c r="AJ19" i="2"/>
  <c r="AB19" i="2" s="1"/>
  <c r="AJ26" i="2"/>
  <c r="AB26" i="2" s="1"/>
  <c r="AJ11" i="2"/>
  <c r="AB11" i="2" s="1"/>
  <c r="AJ20" i="2"/>
  <c r="AB20" i="2" s="1"/>
  <c r="AJ22" i="2"/>
  <c r="AB22" i="2" s="1"/>
  <c r="AJ45" i="2"/>
  <c r="AB45" i="2" s="1"/>
  <c r="AJ37" i="2"/>
  <c r="AB37" i="2" s="1"/>
  <c r="AJ28" i="2"/>
  <c r="AB28" i="2" s="1"/>
  <c r="AJ31" i="2"/>
  <c r="AB31" i="2" s="1"/>
  <c r="AJ27" i="2"/>
  <c r="AB27" i="2" s="1"/>
  <c r="AJ23" i="2"/>
  <c r="AB23" i="2" s="1"/>
  <c r="AJ14" i="2"/>
  <c r="AB14" i="2" s="1"/>
  <c r="AJ17" i="2"/>
  <c r="AB17" i="2" s="1"/>
  <c r="AJ51" i="2"/>
  <c r="AB51" i="2" s="1"/>
  <c r="AJ16" i="2"/>
  <c r="AB16" i="2" s="1"/>
  <c r="AJ48" i="2"/>
  <c r="AB48" i="2" s="1"/>
  <c r="AJ41" i="2"/>
  <c r="AB41" i="2" s="1"/>
  <c r="AJ13" i="2"/>
  <c r="AB13" i="2" s="1"/>
  <c r="AJ36" i="2"/>
  <c r="AB36" i="2" s="1"/>
  <c r="AJ32" i="2"/>
  <c r="AB32" i="2" s="1"/>
  <c r="AJ39" i="2"/>
  <c r="AB39" i="2" s="1"/>
  <c r="AJ56" i="2"/>
  <c r="AB56" i="2" s="1"/>
  <c r="AJ43" i="2"/>
  <c r="AB43" i="2" s="1"/>
  <c r="AJ46" i="2"/>
  <c r="AB46" i="2" s="1"/>
  <c r="AJ50" i="2"/>
  <c r="AB50" i="2" s="1"/>
  <c r="AJ49" i="2"/>
  <c r="AB49" i="2" s="1"/>
  <c r="AJ33" i="2"/>
  <c r="AB33" i="2" s="1"/>
  <c r="AJ30" i="2"/>
  <c r="AB30" i="2" s="1"/>
  <c r="L14" i="14606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Y38" i="2"/>
  <c r="AY55" i="2"/>
  <c r="AY54" i="2"/>
  <c r="AY52" i="2"/>
  <c r="AY26" i="2"/>
  <c r="AY25" i="2"/>
  <c r="AY39" i="2"/>
  <c r="AY40" i="2"/>
  <c r="AY56" i="2"/>
  <c r="AR25" i="2" l="1"/>
  <c r="AF25" i="2" s="1"/>
  <c r="AR54" i="2"/>
  <c r="AR56" i="2"/>
  <c r="AF56" i="2" s="1"/>
  <c r="AR26" i="2"/>
  <c r="AF26" i="2" s="1"/>
  <c r="AR52" i="2"/>
  <c r="AF52" i="2" s="1"/>
  <c r="AR39" i="2"/>
  <c r="AF39" i="2" s="1"/>
  <c r="AR38" i="2"/>
  <c r="AR55" i="2"/>
  <c r="AF55" i="2" s="1"/>
  <c r="AR40" i="2"/>
  <c r="AQ43" i="2"/>
  <c r="AC43" i="2"/>
  <c r="AD43" i="2"/>
  <c r="AC36" i="2"/>
  <c r="AQ36" i="2"/>
  <c r="AD36" i="2"/>
  <c r="AQ23" i="2"/>
  <c r="AD23" i="2"/>
  <c r="AC23" i="2"/>
  <c r="AQ37" i="2"/>
  <c r="AC37" i="2"/>
  <c r="AD37" i="2"/>
  <c r="AD11" i="2"/>
  <c r="AC11" i="2"/>
  <c r="AQ11" i="2"/>
  <c r="AG25" i="2"/>
  <c r="AC25" i="2"/>
  <c r="AQ25" i="2"/>
  <c r="AD25" i="2"/>
  <c r="AC54" i="2"/>
  <c r="AG54" i="2"/>
  <c r="AD54" i="2"/>
  <c r="AQ54" i="2"/>
  <c r="AD35" i="2"/>
  <c r="AC35" i="2"/>
  <c r="AQ35" i="2"/>
  <c r="AD12" i="2"/>
  <c r="AQ12" i="2"/>
  <c r="AC12" i="2"/>
  <c r="AC49" i="2"/>
  <c r="AQ49" i="2"/>
  <c r="AD49" i="2"/>
  <c r="AC56" i="2"/>
  <c r="AQ56" i="2"/>
  <c r="AD56" i="2"/>
  <c r="AG56" i="2"/>
  <c r="AQ13" i="2"/>
  <c r="AD13" i="2"/>
  <c r="AC13" i="2"/>
  <c r="AD51" i="2"/>
  <c r="AQ51" i="2"/>
  <c r="AC51" i="2"/>
  <c r="AQ27" i="2"/>
  <c r="AD27" i="2"/>
  <c r="AC27" i="2"/>
  <c r="AC45" i="2"/>
  <c r="AQ45" i="2"/>
  <c r="AD45" i="2"/>
  <c r="AG26" i="2"/>
  <c r="AC26" i="2"/>
  <c r="AQ26" i="2"/>
  <c r="AD26" i="2"/>
  <c r="AQ29" i="2"/>
  <c r="AD29" i="2"/>
  <c r="AC29" i="2"/>
  <c r="AQ24" i="2"/>
  <c r="AC24" i="2"/>
  <c r="AD24" i="2"/>
  <c r="AD34" i="2"/>
  <c r="AC34" i="2"/>
  <c r="AQ34" i="2"/>
  <c r="AG52" i="2"/>
  <c r="AQ52" i="2"/>
  <c r="AD52" i="2"/>
  <c r="AC52" i="2"/>
  <c r="AQ21" i="2"/>
  <c r="AD21" i="2"/>
  <c r="AC21" i="2"/>
  <c r="AD50" i="2"/>
  <c r="AC50" i="2"/>
  <c r="AQ50" i="2"/>
  <c r="AC39" i="2"/>
  <c r="AD39" i="2"/>
  <c r="AG39" i="2"/>
  <c r="AQ39" i="2"/>
  <c r="AC41" i="2"/>
  <c r="AQ41" i="2"/>
  <c r="AD41" i="2"/>
  <c r="AD17" i="2"/>
  <c r="AQ17" i="2"/>
  <c r="AC17" i="2"/>
  <c r="AC31" i="2"/>
  <c r="AD31" i="2"/>
  <c r="AQ31" i="2"/>
  <c r="AQ22" i="2"/>
  <c r="AD22" i="2"/>
  <c r="AC22" i="2"/>
  <c r="AD19" i="2"/>
  <c r="AC19" i="2"/>
  <c r="AQ19" i="2"/>
  <c r="AC15" i="2"/>
  <c r="AD15" i="2"/>
  <c r="AQ15" i="2"/>
  <c r="AC38" i="2"/>
  <c r="AD38" i="2"/>
  <c r="AQ38" i="2"/>
  <c r="AG38" i="2"/>
  <c r="AD47" i="2"/>
  <c r="AQ47" i="2"/>
  <c r="AC47" i="2"/>
  <c r="AQ18" i="2"/>
  <c r="AD18" i="2"/>
  <c r="AC18" i="2"/>
  <c r="AD30" i="2"/>
  <c r="AQ30" i="2"/>
  <c r="AC30" i="2"/>
  <c r="AC46" i="2"/>
  <c r="AQ46" i="2"/>
  <c r="AD46" i="2"/>
  <c r="AD32" i="2"/>
  <c r="AC32" i="2"/>
  <c r="AQ32" i="2"/>
  <c r="AC48" i="2"/>
  <c r="AQ48" i="2"/>
  <c r="AD48" i="2"/>
  <c r="AD14" i="2"/>
  <c r="AC14" i="2"/>
  <c r="AQ14" i="2"/>
  <c r="AC28" i="2"/>
  <c r="AQ28" i="2"/>
  <c r="AD28" i="2"/>
  <c r="AQ20" i="2"/>
  <c r="AC20" i="2"/>
  <c r="AD20" i="2"/>
  <c r="AD55" i="2"/>
  <c r="AG55" i="2"/>
  <c r="AQ55" i="2"/>
  <c r="AC55" i="2"/>
  <c r="AC42" i="2"/>
  <c r="AD42" i="2"/>
  <c r="AQ42" i="2"/>
  <c r="AC40" i="2"/>
  <c r="AQ40" i="2"/>
  <c r="AD40" i="2"/>
  <c r="AG40" i="2"/>
  <c r="AC10" i="2"/>
  <c r="AD10" i="2"/>
  <c r="AQ10" i="2"/>
  <c r="AC44" i="2"/>
  <c r="AQ44" i="2"/>
  <c r="AD44" i="2"/>
  <c r="AD33" i="2"/>
  <c r="AC33" i="2"/>
  <c r="AQ33" i="2"/>
  <c r="AC53" i="2"/>
  <c r="AD53" i="2"/>
  <c r="AQ53" i="2"/>
  <c r="AD16" i="2"/>
  <c r="AQ16" i="2"/>
  <c r="AC16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18" i="2"/>
  <c r="AY48" i="2"/>
  <c r="AY43" i="2"/>
  <c r="AY21" i="2"/>
  <c r="AY36" i="2"/>
  <c r="AY46" i="2"/>
  <c r="AY32" i="2"/>
  <c r="AY31" i="2"/>
  <c r="AY35" i="2"/>
  <c r="AY15" i="2"/>
  <c r="AY50" i="2"/>
  <c r="AY23" i="2"/>
  <c r="AY53" i="2"/>
  <c r="AY41" i="2"/>
  <c r="AY19" i="2"/>
  <c r="AY22" i="2"/>
  <c r="AY16" i="2"/>
  <c r="AY49" i="2"/>
  <c r="AY17" i="2"/>
  <c r="AY20" i="2"/>
  <c r="AY33" i="2"/>
  <c r="AY42" i="2"/>
  <c r="AY12" i="2"/>
  <c r="AY13" i="2"/>
  <c r="AY10" i="2"/>
  <c r="AY34" i="2"/>
  <c r="AY14" i="2"/>
  <c r="AY29" i="2"/>
  <c r="AY11" i="2"/>
  <c r="AY47" i="2"/>
  <c r="AY51" i="2"/>
  <c r="AY44" i="2"/>
  <c r="AY27" i="2"/>
  <c r="AY28" i="2"/>
  <c r="AY37" i="2"/>
  <c r="AY24" i="2"/>
  <c r="AY30" i="2"/>
  <c r="AY45" i="2"/>
  <c r="AR16" i="2" l="1"/>
  <c r="AR53" i="2"/>
  <c r="AR33" i="2"/>
  <c r="AR44" i="2"/>
  <c r="AR10" i="2"/>
  <c r="AR42" i="2"/>
  <c r="AR20" i="2"/>
  <c r="AR28" i="2"/>
  <c r="AR14" i="2"/>
  <c r="AR48" i="2"/>
  <c r="AR32" i="2"/>
  <c r="AR46" i="2"/>
  <c r="AR30" i="2"/>
  <c r="AR18" i="2"/>
  <c r="AR47" i="2"/>
  <c r="AR15" i="2"/>
  <c r="AR19" i="2"/>
  <c r="AR22" i="2"/>
  <c r="AR31" i="2"/>
  <c r="AR17" i="2"/>
  <c r="AR41" i="2"/>
  <c r="AR50" i="2"/>
  <c r="AR21" i="2"/>
  <c r="AR34" i="2"/>
  <c r="AR24" i="2"/>
  <c r="AR29" i="2"/>
  <c r="AR45" i="2"/>
  <c r="AR27" i="2"/>
  <c r="AR51" i="2"/>
  <c r="AR13" i="2"/>
  <c r="AR49" i="2"/>
  <c r="AR12" i="2"/>
  <c r="AR35" i="2"/>
  <c r="AR11" i="2"/>
  <c r="AR37" i="2"/>
  <c r="AR23" i="2"/>
  <c r="AR36" i="2"/>
  <c r="AR43" i="2"/>
  <c r="AF38" i="2"/>
  <c r="AT38" i="2"/>
  <c r="AT56" i="2"/>
  <c r="AT55" i="2"/>
  <c r="AT39" i="2"/>
  <c r="AF54" i="2"/>
  <c r="AT54" i="2"/>
  <c r="AT26" i="2"/>
  <c r="AF40" i="2"/>
  <c r="AT40" i="2"/>
  <c r="AT52" i="2"/>
  <c r="AT25" i="2"/>
  <c r="D11" i="14606"/>
  <c r="E11" i="14606" s="1"/>
  <c r="AD9" i="2"/>
  <c r="AG9" i="2"/>
  <c r="AQ9" i="2"/>
  <c r="AF9" i="2"/>
  <c r="AC9" i="2"/>
  <c r="AT12" i="2" l="1"/>
  <c r="AT15" i="2"/>
  <c r="AT44" i="2"/>
  <c r="AT37" i="2"/>
  <c r="AT49" i="2"/>
  <c r="AT45" i="2"/>
  <c r="AT21" i="2"/>
  <c r="AT31" i="2"/>
  <c r="AT47" i="2"/>
  <c r="AT32" i="2"/>
  <c r="AT20" i="2"/>
  <c r="AT33" i="2"/>
  <c r="AT27" i="2"/>
  <c r="AT17" i="2"/>
  <c r="AT28" i="2"/>
  <c r="AT13" i="2"/>
  <c r="AT50" i="2"/>
  <c r="AT22" i="2"/>
  <c r="AT18" i="2"/>
  <c r="AT48" i="2"/>
  <c r="AT42" i="2"/>
  <c r="AT53" i="2"/>
  <c r="AT23" i="2"/>
  <c r="AT34" i="2"/>
  <c r="AT46" i="2"/>
  <c r="AT43" i="2"/>
  <c r="AT11" i="2"/>
  <c r="AT29" i="2"/>
  <c r="AT36" i="2"/>
  <c r="AT35" i="2"/>
  <c r="AT51" i="2"/>
  <c r="AT24" i="2"/>
  <c r="AT41" i="2"/>
  <c r="AT19" i="2"/>
  <c r="AT30" i="2"/>
  <c r="AT14" i="2"/>
  <c r="AT10" i="2"/>
  <c r="AT16" i="2"/>
  <c r="D6" i="14606"/>
  <c r="E6" i="14606" s="1"/>
  <c r="D14" i="14606"/>
  <c r="E14" i="14606" s="1"/>
  <c r="F14" i="14606" s="1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B4" i="2"/>
  <c r="F7" i="14606" l="1"/>
  <c r="G7" i="14606" s="1"/>
  <c r="H7" i="14606" s="1"/>
  <c r="F4" i="14606"/>
  <c r="G4" i="14606" s="1"/>
  <c r="H4" i="14606" s="1"/>
  <c r="G13" i="14606"/>
  <c r="H13" i="14606" s="1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K65" i="14611"/>
  <c r="W33" i="14611"/>
  <c r="E24" i="14611"/>
  <c r="Z65" i="14611"/>
  <c r="P42" i="14611"/>
  <c r="C34" i="14611"/>
  <c r="U6" i="14611"/>
  <c r="T6" i="14611"/>
  <c r="C12" i="14611"/>
  <c r="C13" i="14611"/>
  <c r="Q25" i="14611"/>
  <c r="L3" i="14611"/>
  <c r="X8" i="14611"/>
  <c r="J16" i="14611"/>
  <c r="P27" i="14611"/>
  <c r="P76" i="14611"/>
  <c r="Y16" i="14611"/>
  <c r="U66" i="14611"/>
  <c r="D67" i="14611"/>
  <c r="J30" i="14611"/>
  <c r="W50" i="14611"/>
  <c r="AA56" i="14611"/>
  <c r="G47" i="14611"/>
  <c r="X20" i="14611"/>
  <c r="Y18" i="14611"/>
  <c r="X30" i="14611"/>
  <c r="R14" i="14611"/>
  <c r="Z60" i="14611"/>
  <c r="E21" i="14611"/>
  <c r="T3" i="14611"/>
  <c r="X6" i="14611"/>
  <c r="C7" i="14611"/>
  <c r="L23" i="14611"/>
  <c r="E38" i="14611"/>
  <c r="AA13" i="14611"/>
  <c r="K40" i="14611"/>
  <c r="Z53" i="14611"/>
  <c r="M22" i="14611"/>
  <c r="AS38" i="2"/>
  <c r="X4" i="14611"/>
  <c r="I62" i="14611"/>
  <c r="G32" i="14611"/>
  <c r="D66" i="14611"/>
  <c r="S62" i="14611"/>
  <c r="AA10" i="14611"/>
  <c r="B7" i="14611"/>
  <c r="B13" i="14611"/>
  <c r="D12" i="14611"/>
  <c r="O15" i="14611"/>
  <c r="U19" i="14611"/>
  <c r="AS26" i="2"/>
  <c r="S28" i="14611"/>
  <c r="U13" i="14611"/>
  <c r="V65" i="14611"/>
  <c r="B69" i="14611"/>
  <c r="H79" i="14611"/>
  <c r="F48" i="14611"/>
  <c r="S9" i="14611"/>
  <c r="U9" i="14611"/>
  <c r="H100" i="14611"/>
  <c r="W66" i="14611"/>
  <c r="T26" i="14611"/>
  <c r="I32" i="14611"/>
  <c r="O28" i="14611"/>
  <c r="J42" i="14611"/>
  <c r="G6" i="14611"/>
  <c r="L43" i="14611"/>
  <c r="D55" i="14611"/>
  <c r="S16" i="14611"/>
  <c r="Z36" i="14611"/>
  <c r="AA32" i="14611"/>
  <c r="O48" i="14611"/>
  <c r="N24" i="14611"/>
  <c r="B20" i="14611"/>
  <c r="A35" i="14611"/>
  <c r="Q13" i="14611"/>
  <c r="F37" i="14611"/>
  <c r="O16" i="14611"/>
  <c r="C41" i="14611"/>
  <c r="I33" i="14611"/>
  <c r="B39" i="14611"/>
  <c r="F39" i="14611"/>
  <c r="X50" i="14611"/>
  <c r="K66" i="14611"/>
  <c r="W15" i="14611"/>
  <c r="Y22" i="14611"/>
  <c r="H68" i="14611"/>
  <c r="AA73" i="14611"/>
  <c r="J5" i="14611"/>
  <c r="S15" i="14611"/>
  <c r="L94" i="14611"/>
  <c r="AA89" i="14611"/>
  <c r="A3" i="14611"/>
  <c r="B83" i="14611"/>
  <c r="P89" i="14611"/>
  <c r="W12" i="14611"/>
  <c r="I50" i="14611"/>
  <c r="V97" i="14611"/>
  <c r="W57" i="14611"/>
  <c r="M68" i="14611"/>
  <c r="M73" i="14611"/>
  <c r="F25" i="14611"/>
  <c r="V49" i="14611"/>
  <c r="J79" i="14611"/>
  <c r="H64" i="14611"/>
  <c r="A85" i="14611"/>
  <c r="X94" i="14611"/>
  <c r="Z79" i="14611"/>
  <c r="G84" i="14611"/>
  <c r="C38" i="14611"/>
  <c r="Y61" i="14611"/>
  <c r="T44" i="14611"/>
  <c r="N25" i="14611"/>
  <c r="AB23" i="14611"/>
  <c r="F75" i="14611"/>
  <c r="M10" i="14611"/>
  <c r="G31" i="14611"/>
  <c r="N17" i="14611"/>
  <c r="N15" i="14611"/>
  <c r="L37" i="14611"/>
  <c r="R22" i="14611"/>
  <c r="B40" i="14611"/>
  <c r="J66" i="14611"/>
  <c r="N93" i="14611"/>
  <c r="AB99" i="14611"/>
  <c r="W21" i="14611"/>
  <c r="V84" i="14611"/>
  <c r="AS16" i="2"/>
  <c r="W4" i="14611"/>
  <c r="AA19" i="14611"/>
  <c r="K20" i="14611"/>
  <c r="Y43" i="14611"/>
  <c r="R41" i="14611"/>
  <c r="S40" i="14611"/>
  <c r="M37" i="14611"/>
  <c r="O17" i="14611"/>
  <c r="AB10" i="14611"/>
  <c r="B34" i="14611"/>
  <c r="R48" i="14611"/>
  <c r="G38" i="14611"/>
  <c r="AA75" i="14611"/>
  <c r="N7" i="14611"/>
  <c r="H71" i="14611"/>
  <c r="Q3" i="14611"/>
  <c r="L21" i="14611"/>
  <c r="Q42" i="14611"/>
  <c r="B81" i="14611"/>
  <c r="Q21" i="14611"/>
  <c r="K53" i="14611"/>
  <c r="R37" i="14611"/>
  <c r="L53" i="14611"/>
  <c r="X25" i="14611"/>
  <c r="X36" i="14611"/>
  <c r="K70" i="14611"/>
  <c r="M19" i="14611"/>
  <c r="V30" i="14611"/>
  <c r="I47" i="14611"/>
  <c r="K13" i="14611"/>
  <c r="N86" i="14611"/>
  <c r="G27" i="14611"/>
  <c r="T59" i="14611"/>
  <c r="Z19" i="14611"/>
  <c r="S83" i="14611"/>
  <c r="W64" i="14611"/>
  <c r="S13" i="14611"/>
  <c r="M59" i="14611"/>
  <c r="Y19" i="14611"/>
  <c r="F56" i="14611"/>
  <c r="E40" i="14611"/>
  <c r="I34" i="14611"/>
  <c r="F9" i="14611"/>
  <c r="V6" i="14611"/>
  <c r="P29" i="14611"/>
  <c r="S26" i="14611"/>
  <c r="AB4" i="14611"/>
  <c r="G30" i="14611"/>
  <c r="AB31" i="14611"/>
  <c r="L57" i="14611"/>
  <c r="F31" i="14611"/>
  <c r="Y25" i="14611"/>
  <c r="L13" i="14611"/>
  <c r="U10" i="14611"/>
  <c r="Z55" i="14611"/>
  <c r="J80" i="14611"/>
  <c r="B29" i="14611"/>
  <c r="J35" i="14611"/>
  <c r="L51" i="14611"/>
  <c r="F28" i="14611"/>
  <c r="U43" i="14611"/>
  <c r="H86" i="14611"/>
  <c r="W99" i="14611"/>
  <c r="W75" i="14611"/>
  <c r="P95" i="14611"/>
  <c r="H98" i="14611"/>
  <c r="T16" i="14611"/>
  <c r="K37" i="14611"/>
  <c r="C26" i="14611"/>
  <c r="W52" i="14611"/>
  <c r="D41" i="14611"/>
  <c r="V32" i="14611"/>
  <c r="F24" i="14611"/>
  <c r="V71" i="14611"/>
  <c r="T56" i="14611"/>
  <c r="C8" i="14611"/>
  <c r="E6" i="14611"/>
  <c r="L29" i="14611"/>
  <c r="B11" i="14611"/>
  <c r="H38" i="14611"/>
  <c r="O50" i="14611"/>
  <c r="C37" i="14611"/>
  <c r="AA28" i="14611"/>
  <c r="AS56" i="2"/>
  <c r="T54" i="14611"/>
  <c r="S27" i="14611"/>
  <c r="S48" i="14611"/>
  <c r="F33" i="14611"/>
  <c r="W7" i="14611"/>
  <c r="S85" i="14611"/>
  <c r="AB61" i="14611"/>
  <c r="E74" i="14611"/>
  <c r="Q80" i="14611"/>
  <c r="C100" i="14611"/>
  <c r="X69" i="14611"/>
  <c r="R58" i="14611"/>
  <c r="J87" i="14611"/>
  <c r="W31" i="14611"/>
  <c r="X96" i="14611"/>
  <c r="B44" i="14611"/>
  <c r="Y85" i="14611"/>
  <c r="G50" i="14611"/>
  <c r="C71" i="14611"/>
  <c r="E53" i="14611"/>
  <c r="M75" i="14611"/>
  <c r="AB84" i="14611"/>
  <c r="M95" i="14611"/>
  <c r="Q24" i="14611"/>
  <c r="E56" i="14611"/>
  <c r="Q26" i="14611"/>
  <c r="H67" i="14611"/>
  <c r="D17" i="14611"/>
  <c r="B22" i="14611"/>
  <c r="I30" i="14611"/>
  <c r="U18" i="14611"/>
  <c r="AA60" i="14611"/>
  <c r="I13" i="14611"/>
  <c r="I8" i="14611"/>
  <c r="AA53" i="14611"/>
  <c r="AB52" i="14611"/>
  <c r="Z70" i="14611"/>
  <c r="D19" i="14611"/>
  <c r="T86" i="14611"/>
  <c r="L72" i="14611"/>
  <c r="Y63" i="14611"/>
  <c r="F23" i="14611"/>
  <c r="AS51" i="2"/>
  <c r="F29" i="14611"/>
  <c r="U39" i="14611"/>
  <c r="AB32" i="14611"/>
  <c r="Y42" i="14611"/>
  <c r="J40" i="14611"/>
  <c r="I14" i="14611"/>
  <c r="I36" i="14611"/>
  <c r="AB22" i="14611"/>
  <c r="P7" i="14611"/>
  <c r="T79" i="14611"/>
  <c r="W13" i="14611"/>
  <c r="H31" i="14611"/>
  <c r="M29" i="14611"/>
  <c r="T13" i="14611"/>
  <c r="M58" i="14611"/>
  <c r="H17" i="14611"/>
  <c r="U67" i="14611"/>
  <c r="I16" i="14611"/>
  <c r="I68" i="14611"/>
  <c r="P47" i="14611"/>
  <c r="L20" i="14611"/>
  <c r="S79" i="14611"/>
  <c r="M6" i="14611"/>
  <c r="E58" i="14611"/>
  <c r="H21" i="14611"/>
  <c r="N34" i="14611"/>
  <c r="X57" i="14611"/>
  <c r="X49" i="14611"/>
  <c r="N30" i="14611"/>
  <c r="E16" i="14611"/>
  <c r="AA3" i="14611"/>
  <c r="T5" i="14611"/>
  <c r="E35" i="14611"/>
  <c r="Z7" i="14611"/>
  <c r="W36" i="14611"/>
  <c r="M33" i="14611"/>
  <c r="C5" i="14611"/>
  <c r="X47" i="14611"/>
  <c r="AB26" i="14611"/>
  <c r="K17" i="14611"/>
  <c r="E50" i="14611"/>
  <c r="R70" i="14611"/>
  <c r="W5" i="14611"/>
  <c r="X24" i="14611"/>
  <c r="E42" i="14611"/>
  <c r="P61" i="14611"/>
  <c r="W54" i="14611"/>
  <c r="AB3" i="14611"/>
  <c r="W56" i="14611"/>
  <c r="D26" i="14611"/>
  <c r="L15" i="14611"/>
  <c r="E25" i="14611"/>
  <c r="D7" i="14611"/>
  <c r="P57" i="14611"/>
  <c r="O6" i="14611"/>
  <c r="P45" i="14611"/>
  <c r="R60" i="14611"/>
  <c r="AA83" i="14611"/>
  <c r="V8" i="14611"/>
  <c r="Z25" i="14611"/>
  <c r="O13" i="14611"/>
  <c r="V51" i="14611"/>
  <c r="Y7" i="14611"/>
  <c r="AB17" i="14611"/>
  <c r="A6" i="14611"/>
  <c r="AS25" i="2"/>
  <c r="J20" i="14611"/>
  <c r="Z5" i="14611"/>
  <c r="E27" i="14611"/>
  <c r="AB36" i="14611"/>
  <c r="B43" i="14611"/>
  <c r="F64" i="14611"/>
  <c r="M70" i="14611"/>
  <c r="M94" i="14611"/>
  <c r="AA35" i="14611"/>
  <c r="G23" i="14611"/>
  <c r="B35" i="14611"/>
  <c r="B10" i="14611"/>
  <c r="Q8" i="14611"/>
  <c r="M51" i="14611"/>
  <c r="N40" i="14611"/>
  <c r="J45" i="14611"/>
  <c r="L45" i="14611"/>
  <c r="C32" i="14611"/>
  <c r="Y65" i="14611"/>
  <c r="L9" i="14611"/>
  <c r="P24" i="14611"/>
  <c r="D101" i="14611"/>
  <c r="AA30" i="14611"/>
  <c r="Q38" i="14611"/>
  <c r="V69" i="14611"/>
  <c r="S54" i="14611"/>
  <c r="F97" i="14611"/>
  <c r="K88" i="14611"/>
  <c r="B94" i="14611"/>
  <c r="Y56" i="14611"/>
  <c r="U15" i="14611"/>
  <c r="C97" i="14611"/>
  <c r="I80" i="14611"/>
  <c r="B42" i="14611"/>
  <c r="L76" i="14611"/>
  <c r="B79" i="14611"/>
  <c r="Q14" i="14611"/>
  <c r="Z22" i="14611"/>
  <c r="P78" i="14611"/>
  <c r="AB69" i="14611"/>
  <c r="V45" i="14611"/>
  <c r="H69" i="14611"/>
  <c r="E95" i="14611"/>
  <c r="V11" i="14611"/>
  <c r="Z16" i="14611"/>
  <c r="AA43" i="14611"/>
  <c r="M60" i="14611"/>
  <c r="P34" i="14611"/>
  <c r="D86" i="14611"/>
  <c r="AA25" i="14611"/>
  <c r="K44" i="14611"/>
  <c r="G9" i="14611"/>
  <c r="V18" i="14611"/>
  <c r="H84" i="14611"/>
  <c r="F36" i="14611"/>
  <c r="Q68" i="14611"/>
  <c r="K9" i="14611"/>
  <c r="K7" i="14611"/>
  <c r="A30" i="14611"/>
  <c r="C57" i="14611"/>
  <c r="AA85" i="14611"/>
  <c r="V53" i="14611"/>
  <c r="O14" i="14611"/>
  <c r="V89" i="14611"/>
  <c r="X29" i="14611"/>
  <c r="O46" i="14611"/>
  <c r="P14" i="14611"/>
  <c r="AS35" i="2"/>
  <c r="B37" i="14611"/>
  <c r="O3" i="14611"/>
  <c r="B25" i="14611"/>
  <c r="F22" i="14611"/>
  <c r="D70" i="14611"/>
  <c r="K78" i="14611"/>
  <c r="C18" i="14611"/>
  <c r="B21" i="14611"/>
  <c r="V96" i="14611"/>
  <c r="I54" i="14611"/>
  <c r="Y87" i="14611"/>
  <c r="M64" i="14611"/>
  <c r="B9" i="14611"/>
  <c r="E22" i="14611"/>
  <c r="D39" i="14611"/>
  <c r="V13" i="14611"/>
  <c r="Z81" i="14611"/>
  <c r="F3" i="14611"/>
  <c r="AA14" i="14611"/>
  <c r="AA54" i="14611"/>
  <c r="S35" i="14611"/>
  <c r="I26" i="14611"/>
  <c r="AB100" i="14611"/>
  <c r="AS39" i="2"/>
  <c r="C39" i="14611"/>
  <c r="L62" i="14611"/>
  <c r="T20" i="14611"/>
  <c r="C27" i="14611"/>
  <c r="K6" i="14611"/>
  <c r="I21" i="14611"/>
  <c r="V56" i="14611"/>
  <c r="Q56" i="14611"/>
  <c r="W11" i="14611"/>
  <c r="X14" i="14611"/>
  <c r="G18" i="14611"/>
  <c r="AS52" i="2"/>
  <c r="B31" i="14611"/>
  <c r="X85" i="14611"/>
  <c r="Y11" i="14611"/>
  <c r="N13" i="14611"/>
  <c r="G55" i="14611"/>
  <c r="I15" i="14611"/>
  <c r="N26" i="14611"/>
  <c r="Q7" i="14611"/>
  <c r="B3" i="14611"/>
  <c r="W26" i="14611"/>
  <c r="AB27" i="14611"/>
  <c r="E11" i="14611"/>
  <c r="B96" i="14611"/>
  <c r="W42" i="14611"/>
  <c r="W44" i="14611"/>
  <c r="P39" i="14611"/>
  <c r="H6" i="14611"/>
  <c r="G34" i="14611"/>
  <c r="T60" i="14611"/>
  <c r="R89" i="14611"/>
  <c r="N80" i="14611"/>
  <c r="O27" i="14611"/>
  <c r="J47" i="14611"/>
  <c r="R25" i="14611"/>
  <c r="Y35" i="14611"/>
  <c r="B41" i="14611"/>
  <c r="K18" i="14611"/>
  <c r="V9" i="14611"/>
  <c r="N84" i="14611"/>
  <c r="V95" i="14611"/>
  <c r="Z11" i="14611"/>
  <c r="AS30" i="2"/>
  <c r="Y100" i="14611"/>
  <c r="R36" i="14611"/>
  <c r="M43" i="14611"/>
  <c r="AB73" i="14611"/>
  <c r="J17" i="14611"/>
  <c r="T7" i="14611"/>
  <c r="N18" i="14611"/>
  <c r="D85" i="14611"/>
  <c r="K8" i="14611"/>
  <c r="G19" i="14611"/>
  <c r="D5" i="14611"/>
  <c r="O42" i="14611"/>
  <c r="I74" i="14611"/>
  <c r="Z57" i="14611"/>
  <c r="F67" i="14611"/>
  <c r="D14" i="14611"/>
  <c r="D49" i="14611"/>
  <c r="N9" i="14611"/>
  <c r="J100" i="14611"/>
  <c r="J43" i="14611"/>
  <c r="AB30" i="14611"/>
  <c r="Q67" i="14611"/>
  <c r="R83" i="14611"/>
  <c r="Z76" i="14611"/>
  <c r="J70" i="14611"/>
  <c r="S29" i="14611"/>
  <c r="N14" i="14611"/>
  <c r="U41" i="14611"/>
  <c r="L92" i="14611"/>
  <c r="J41" i="14611"/>
  <c r="T77" i="14611"/>
  <c r="F13" i="14611"/>
  <c r="N59" i="14611"/>
  <c r="M57" i="14611"/>
  <c r="G26" i="14611"/>
  <c r="X17" i="14611"/>
  <c r="S14" i="14611"/>
  <c r="K100" i="14611"/>
  <c r="N33" i="14611"/>
  <c r="AS24" i="2"/>
  <c r="U21" i="14611"/>
  <c r="Z27" i="14611"/>
  <c r="L67" i="14611"/>
  <c r="P82" i="14611"/>
  <c r="I42" i="14611"/>
  <c r="E41" i="14611"/>
  <c r="J4" i="14611"/>
  <c r="W85" i="14611"/>
  <c r="W18" i="14611"/>
  <c r="V61" i="14611"/>
  <c r="A49" i="14611"/>
  <c r="Z24" i="14611"/>
  <c r="I43" i="14611"/>
  <c r="I27" i="14611"/>
  <c r="N61" i="14611"/>
  <c r="V62" i="14611"/>
  <c r="V82" i="14611"/>
  <c r="D51" i="14611"/>
  <c r="D83" i="14611"/>
  <c r="D27" i="14611"/>
  <c r="N42" i="14611"/>
  <c r="V78" i="14611"/>
  <c r="W38" i="14611"/>
  <c r="O74" i="14611"/>
  <c r="D13" i="14611"/>
  <c r="O24" i="14611"/>
  <c r="R55" i="14611"/>
  <c r="Q58" i="14611"/>
  <c r="G16" i="14611"/>
  <c r="K69" i="14611"/>
  <c r="I97" i="14611"/>
  <c r="T27" i="14611"/>
  <c r="V3" i="14611"/>
  <c r="G66" i="14611"/>
  <c r="B15" i="14611"/>
  <c r="S88" i="14611"/>
  <c r="D48" i="14611"/>
  <c r="Q27" i="14611"/>
  <c r="U68" i="14611"/>
  <c r="G95" i="14611"/>
  <c r="N51" i="14611"/>
  <c r="N95" i="14611"/>
  <c r="X27" i="14611"/>
  <c r="S17" i="14611"/>
  <c r="D65" i="14611"/>
  <c r="K84" i="14611"/>
  <c r="L60" i="14611"/>
  <c r="P33" i="14611"/>
  <c r="K39" i="14611"/>
  <c r="E18" i="14611"/>
  <c r="N67" i="14611"/>
  <c r="O40" i="14611"/>
  <c r="P30" i="14611"/>
  <c r="T68" i="14611"/>
  <c r="M31" i="14611"/>
  <c r="K73" i="14611"/>
  <c r="Q29" i="14611"/>
  <c r="B53" i="14611"/>
  <c r="AA11" i="14611"/>
  <c r="W6" i="14611"/>
  <c r="D22" i="14611"/>
  <c r="P31" i="14611"/>
  <c r="U70" i="14611"/>
  <c r="V58" i="14611"/>
  <c r="X74" i="14611"/>
  <c r="J95" i="14611"/>
  <c r="L99" i="14611"/>
  <c r="U91" i="14611"/>
  <c r="C89" i="14611"/>
  <c r="T89" i="14611"/>
  <c r="M69" i="14611"/>
  <c r="W29" i="14611"/>
  <c r="N22" i="14611"/>
  <c r="U33" i="14611"/>
  <c r="E46" i="14611"/>
  <c r="L6" i="14611"/>
  <c r="L16" i="14611"/>
  <c r="C28" i="14611"/>
  <c r="L36" i="14611"/>
  <c r="J12" i="14611"/>
  <c r="L10" i="14611"/>
  <c r="G25" i="14611"/>
  <c r="U79" i="14611"/>
  <c r="M76" i="14611"/>
  <c r="AB95" i="14611"/>
  <c r="T41" i="14611"/>
  <c r="E98" i="14611"/>
  <c r="T72" i="14611"/>
  <c r="O34" i="14611"/>
  <c r="I55" i="14611"/>
  <c r="W22" i="14611"/>
  <c r="T35" i="14611"/>
  <c r="K30" i="14611"/>
  <c r="I63" i="14611"/>
  <c r="B57" i="14611"/>
  <c r="R65" i="14611"/>
  <c r="E68" i="14611"/>
  <c r="AB53" i="14611"/>
  <c r="AB55" i="14611"/>
  <c r="AB50" i="14611"/>
  <c r="D33" i="14611"/>
  <c r="I95" i="14611"/>
  <c r="P19" i="14611"/>
  <c r="AS19" i="2"/>
  <c r="H22" i="14611"/>
  <c r="W10" i="14611"/>
  <c r="H8" i="14611"/>
  <c r="AA9" i="14611"/>
  <c r="C49" i="14611"/>
  <c r="W35" i="14611"/>
  <c r="M24" i="14611"/>
  <c r="P11" i="14611"/>
  <c r="G74" i="14611"/>
  <c r="L33" i="14611"/>
  <c r="F35" i="14611"/>
  <c r="D62" i="14611"/>
  <c r="G86" i="14611"/>
  <c r="F49" i="14611"/>
  <c r="Q10" i="14611"/>
  <c r="J50" i="14611"/>
  <c r="C45" i="14611"/>
  <c r="K74" i="14611"/>
  <c r="G82" i="14611"/>
  <c r="S100" i="14611"/>
  <c r="A51" i="14611"/>
  <c r="H63" i="14611"/>
  <c r="O49" i="14611"/>
  <c r="J75" i="14611"/>
  <c r="V22" i="14611"/>
  <c r="O26" i="14611"/>
  <c r="F100" i="14611"/>
  <c r="C20" i="14611"/>
  <c r="S101" i="14611"/>
  <c r="R19" i="14611"/>
  <c r="S10" i="14611"/>
  <c r="G45" i="14611"/>
  <c r="W62" i="14611"/>
  <c r="P8" i="14611"/>
  <c r="AB21" i="14611"/>
  <c r="K60" i="14611"/>
  <c r="S22" i="14611"/>
  <c r="B19" i="14611"/>
  <c r="X40" i="14611"/>
  <c r="S36" i="14611"/>
  <c r="M8" i="14611"/>
  <c r="K33" i="14611"/>
  <c r="F55" i="14611"/>
  <c r="B8" i="14611"/>
  <c r="I77" i="14611"/>
  <c r="V4" i="14611"/>
  <c r="V74" i="14611"/>
  <c r="Q45" i="14611"/>
  <c r="H47" i="14611"/>
  <c r="O47" i="14611"/>
  <c r="O80" i="14611"/>
  <c r="Z66" i="14611"/>
  <c r="B51" i="14611"/>
  <c r="Z102" i="14611"/>
  <c r="L49" i="14611"/>
  <c r="C14" i="14611"/>
  <c r="X19" i="14611"/>
  <c r="P36" i="14611"/>
  <c r="E59" i="14611"/>
  <c r="X32" i="14611"/>
  <c r="M42" i="14611"/>
  <c r="O5" i="14611"/>
  <c r="E4" i="14611"/>
  <c r="Z14" i="14611"/>
  <c r="F45" i="14611"/>
  <c r="Y44" i="14611"/>
  <c r="D76" i="14611"/>
  <c r="AA7" i="14611"/>
  <c r="H32" i="14611"/>
  <c r="W98" i="14611"/>
  <c r="R79" i="14611"/>
  <c r="Z51" i="14611"/>
  <c r="I88" i="14611"/>
  <c r="X43" i="14611"/>
  <c r="B26" i="14611"/>
  <c r="O53" i="14611"/>
  <c r="I57" i="14611"/>
  <c r="AA45" i="14611"/>
  <c r="U12" i="14611"/>
  <c r="S34" i="14611"/>
  <c r="I17" i="14611"/>
  <c r="J67" i="14611"/>
  <c r="AA42" i="14611"/>
  <c r="C29" i="14611"/>
  <c r="S8" i="14611"/>
  <c r="X44" i="14611"/>
  <c r="F15" i="14611"/>
  <c r="A24" i="14611"/>
  <c r="K54" i="14611"/>
  <c r="U40" i="14611"/>
  <c r="O86" i="14611"/>
  <c r="X91" i="14611"/>
  <c r="B68" i="14611"/>
  <c r="I64" i="14611"/>
  <c r="L83" i="14611"/>
  <c r="W43" i="14611"/>
  <c r="D25" i="14611"/>
  <c r="I89" i="14611"/>
  <c r="AA76" i="14611"/>
  <c r="O71" i="14611"/>
  <c r="K48" i="14611"/>
  <c r="P43" i="14611"/>
  <c r="C46" i="14611"/>
  <c r="Q72" i="14611"/>
  <c r="X46" i="14611"/>
  <c r="X76" i="14611"/>
  <c r="D80" i="14611"/>
  <c r="U97" i="14611"/>
  <c r="Z54" i="14611"/>
  <c r="R10" i="14611"/>
  <c r="F53" i="14611"/>
  <c r="Z30" i="14611"/>
  <c r="W23" i="14611"/>
  <c r="D37" i="14611"/>
  <c r="R11" i="14611"/>
  <c r="V68" i="14611"/>
  <c r="U84" i="14611"/>
  <c r="D92" i="14611"/>
  <c r="AA84" i="14611"/>
  <c r="M67" i="14611"/>
  <c r="Q32" i="14611"/>
  <c r="K61" i="14611"/>
  <c r="R68" i="14611"/>
  <c r="U51" i="14611"/>
  <c r="N11" i="14611"/>
  <c r="C60" i="14611"/>
  <c r="P37" i="14611"/>
  <c r="D40" i="14611"/>
  <c r="B59" i="14611"/>
  <c r="A70" i="14611"/>
  <c r="V52" i="14611"/>
  <c r="Y69" i="14611"/>
  <c r="T78" i="14611"/>
  <c r="Y40" i="14611"/>
  <c r="D20" i="14611"/>
  <c r="B98" i="14611"/>
  <c r="A99" i="14611"/>
  <c r="Z96" i="14611"/>
  <c r="W83" i="14611"/>
  <c r="U23" i="14611"/>
  <c r="Z10" i="14611"/>
  <c r="J39" i="14611"/>
  <c r="F61" i="14611"/>
  <c r="J77" i="14611"/>
  <c r="Z59" i="14611"/>
  <c r="L47" i="14611"/>
  <c r="N57" i="14611"/>
  <c r="S31" i="14611"/>
  <c r="I56" i="14611"/>
  <c r="N46" i="14611"/>
  <c r="O96" i="14611"/>
  <c r="P48" i="14611"/>
  <c r="L79" i="14611"/>
  <c r="C55" i="14611"/>
  <c r="Y91" i="14611"/>
  <c r="AA82" i="14611"/>
  <c r="I72" i="14611"/>
  <c r="H5" i="14611"/>
  <c r="G54" i="14611"/>
  <c r="V36" i="14611"/>
  <c r="T10" i="14611"/>
  <c r="M62" i="14611"/>
  <c r="V48" i="14611"/>
  <c r="U8" i="14611"/>
  <c r="C58" i="14611"/>
  <c r="E44" i="14611"/>
  <c r="F16" i="14611"/>
  <c r="S7" i="14611"/>
  <c r="H40" i="14611"/>
  <c r="T80" i="14611"/>
  <c r="P97" i="14611"/>
  <c r="G33" i="14611"/>
  <c r="P73" i="14611"/>
  <c r="Z43" i="14611"/>
  <c r="N20" i="14611"/>
  <c r="R50" i="14611"/>
  <c r="G36" i="14611"/>
  <c r="I22" i="14611"/>
  <c r="B47" i="14611"/>
  <c r="N29" i="14611"/>
  <c r="E33" i="14611"/>
  <c r="T85" i="14611"/>
  <c r="E19" i="14611"/>
  <c r="AS14" i="2"/>
  <c r="W14" i="14611"/>
  <c r="L50" i="14611"/>
  <c r="G62" i="14611"/>
  <c r="C36" i="14611"/>
  <c r="D29" i="14611"/>
  <c r="AB62" i="14611"/>
  <c r="S23" i="14611"/>
  <c r="T15" i="14611"/>
  <c r="U46" i="14611"/>
  <c r="N3" i="14611"/>
  <c r="H23" i="14611"/>
  <c r="T34" i="14611"/>
  <c r="Z78" i="14611"/>
  <c r="AB39" i="14611"/>
  <c r="H15" i="14611"/>
  <c r="R31" i="14611"/>
  <c r="V26" i="14611"/>
  <c r="B82" i="14611"/>
  <c r="Y99" i="14611"/>
  <c r="R46" i="14611"/>
  <c r="F21" i="14611"/>
  <c r="AS55" i="2"/>
  <c r="R33" i="14611"/>
  <c r="U26" i="14611"/>
  <c r="N62" i="14611"/>
  <c r="F19" i="14611"/>
  <c r="P9" i="14611"/>
  <c r="D28" i="14611"/>
  <c r="E48" i="14611"/>
  <c r="D61" i="14611"/>
  <c r="C88" i="14611"/>
  <c r="H72" i="14611"/>
  <c r="K56" i="14611"/>
  <c r="E102" i="14611"/>
  <c r="Y97" i="14611"/>
  <c r="F99" i="14611"/>
  <c r="D60" i="14611"/>
  <c r="AB75" i="14611"/>
  <c r="U88" i="14611"/>
  <c r="J6" i="14611"/>
  <c r="O73" i="14611"/>
  <c r="S24" i="14611"/>
  <c r="A5" i="14611"/>
  <c r="I9" i="14611"/>
  <c r="E89" i="14611"/>
  <c r="K71" i="14611"/>
  <c r="E90" i="14611"/>
  <c r="H85" i="14611"/>
  <c r="D50" i="14611"/>
  <c r="Y77" i="14611"/>
  <c r="N32" i="14611"/>
  <c r="N64" i="14611"/>
  <c r="I71" i="14611"/>
  <c r="G7" i="14611"/>
  <c r="G42" i="14611"/>
  <c r="J9" i="14611"/>
  <c r="M48" i="14611"/>
  <c r="Y54" i="14611"/>
  <c r="C43" i="14611"/>
  <c r="S94" i="14611"/>
  <c r="U101" i="14611"/>
  <c r="H77" i="14611"/>
  <c r="N21" i="14611"/>
  <c r="Q46" i="14611"/>
  <c r="W32" i="14611"/>
  <c r="K95" i="14611"/>
  <c r="F10" i="14611"/>
  <c r="C95" i="14611"/>
  <c r="J49" i="14611"/>
  <c r="AB77" i="14611"/>
  <c r="AB16" i="14611"/>
  <c r="R78" i="14611"/>
  <c r="I90" i="14611"/>
  <c r="G76" i="14611"/>
  <c r="H44" i="14611"/>
  <c r="S39" i="14611"/>
  <c r="L56" i="14611"/>
  <c r="K99" i="14611"/>
  <c r="E8" i="14611"/>
  <c r="AB41" i="14611"/>
  <c r="C11" i="14611"/>
  <c r="C19" i="14611"/>
  <c r="P26" i="14611"/>
  <c r="O18" i="14611"/>
  <c r="H37" i="14611"/>
  <c r="K15" i="14611"/>
  <c r="E82" i="14611"/>
  <c r="B23" i="14611"/>
  <c r="S12" i="14611"/>
  <c r="L41" i="14611"/>
  <c r="Q50" i="14611"/>
  <c r="R3" i="14611"/>
  <c r="R29" i="14611"/>
  <c r="Z38" i="14611"/>
  <c r="Y67" i="14611"/>
  <c r="T37" i="14611"/>
  <c r="Z94" i="14611"/>
  <c r="N81" i="14611"/>
  <c r="S77" i="14611"/>
  <c r="A94" i="14611"/>
  <c r="AB43" i="14611"/>
  <c r="V42" i="14611"/>
  <c r="A60" i="14611"/>
  <c r="AA74" i="14611"/>
  <c r="Z88" i="14611"/>
  <c r="B49" i="14611"/>
  <c r="I45" i="14611"/>
  <c r="M18" i="14611"/>
  <c r="N31" i="14611"/>
  <c r="C69" i="14611"/>
  <c r="S30" i="14611"/>
  <c r="AA8" i="14611"/>
  <c r="B32" i="14611"/>
  <c r="C10" i="14611"/>
  <c r="D59" i="14611"/>
  <c r="L25" i="14611"/>
  <c r="M41" i="14611"/>
  <c r="H53" i="14611"/>
  <c r="K34" i="14611"/>
  <c r="T8" i="14611"/>
  <c r="G61" i="14611"/>
  <c r="M85" i="14611"/>
  <c r="R40" i="14611"/>
  <c r="M27" i="14611"/>
  <c r="I59" i="14611"/>
  <c r="X84" i="14611"/>
  <c r="L64" i="14611"/>
  <c r="P79" i="14611"/>
  <c r="H33" i="14611"/>
  <c r="Q65" i="14611"/>
  <c r="E30" i="14611"/>
  <c r="W87" i="14611"/>
  <c r="Z8" i="14611"/>
  <c r="Q54" i="14611"/>
  <c r="H12" i="14611"/>
  <c r="AB13" i="14611"/>
  <c r="N101" i="14611"/>
  <c r="D23" i="14611"/>
  <c r="C23" i="14611"/>
  <c r="B60" i="14611"/>
  <c r="G77" i="14611"/>
  <c r="K35" i="14611"/>
  <c r="L54" i="14611"/>
  <c r="N94" i="14611"/>
  <c r="N66" i="14611"/>
  <c r="X31" i="14611"/>
  <c r="P60" i="14611"/>
  <c r="Y41" i="14611"/>
  <c r="S21" i="14611"/>
  <c r="T17" i="14611"/>
  <c r="H51" i="14611"/>
  <c r="Z97" i="14611"/>
  <c r="O25" i="14611"/>
  <c r="B62" i="14611"/>
  <c r="A68" i="14611"/>
  <c r="A74" i="14611"/>
  <c r="K62" i="14611"/>
  <c r="S70" i="14611"/>
  <c r="Q94" i="14611"/>
  <c r="U87" i="14611"/>
  <c r="W93" i="14611"/>
  <c r="O64" i="14611"/>
  <c r="B86" i="14611"/>
  <c r="Y8" i="14611"/>
  <c r="W8" i="14611"/>
  <c r="D6" i="14611"/>
  <c r="W16" i="14611"/>
  <c r="L96" i="14611"/>
  <c r="N75" i="14611"/>
  <c r="D30" i="14611"/>
  <c r="C78" i="14611"/>
  <c r="U27" i="14611"/>
  <c r="N85" i="14611"/>
  <c r="V23" i="14611"/>
  <c r="R100" i="14611"/>
  <c r="K63" i="14611"/>
  <c r="K43" i="14611"/>
  <c r="R34" i="14611"/>
  <c r="W91" i="14611"/>
  <c r="V29" i="14611"/>
  <c r="E13" i="14611"/>
  <c r="K55" i="14611"/>
  <c r="U83" i="14611"/>
  <c r="N65" i="14611"/>
  <c r="O76" i="14611"/>
  <c r="P87" i="14611"/>
  <c r="Z61" i="14611"/>
  <c r="N58" i="14611"/>
  <c r="Q19" i="14611"/>
  <c r="P99" i="14611"/>
  <c r="A78" i="14611"/>
  <c r="J64" i="14611"/>
  <c r="B9" i="14600"/>
  <c r="D71" i="14611"/>
  <c r="I18" i="14611"/>
  <c r="J8" i="14611"/>
  <c r="Q4" i="14611"/>
  <c r="Q81" i="14611"/>
  <c r="AB40" i="14611"/>
  <c r="P56" i="14611"/>
  <c r="E63" i="14611"/>
  <c r="M83" i="14611"/>
  <c r="Z41" i="14611"/>
  <c r="V37" i="14611"/>
  <c r="Q20" i="14611"/>
  <c r="M5" i="14611"/>
  <c r="B36" i="14611"/>
  <c r="Y27" i="14611"/>
  <c r="F71" i="14611"/>
  <c r="V55" i="14611"/>
  <c r="S50" i="14611"/>
  <c r="Y6" i="14611"/>
  <c r="B100" i="14611"/>
  <c r="D56" i="14611"/>
  <c r="A53" i="14611"/>
  <c r="U22" i="14611"/>
  <c r="E3" i="14611"/>
  <c r="N50" i="14611"/>
  <c r="I67" i="14611"/>
  <c r="P102" i="14611"/>
  <c r="O83" i="14611"/>
  <c r="Q23" i="14611"/>
  <c r="C44" i="14611"/>
  <c r="A79" i="14611"/>
  <c r="X42" i="14611"/>
  <c r="R47" i="14611"/>
  <c r="Q93" i="14611"/>
  <c r="X95" i="14611"/>
  <c r="T47" i="14611"/>
  <c r="X38" i="14611"/>
  <c r="Y94" i="14611"/>
  <c r="B93" i="14611"/>
  <c r="U81" i="14611"/>
  <c r="AB83" i="14611"/>
  <c r="I12" i="14611"/>
  <c r="G15" i="14611"/>
  <c r="M20" i="14611"/>
  <c r="D8" i="14611"/>
  <c r="Y29" i="14611"/>
  <c r="G53" i="14611"/>
  <c r="Y33" i="14611"/>
  <c r="Q51" i="14611"/>
  <c r="U44" i="14611"/>
  <c r="G92" i="14611"/>
  <c r="Z26" i="14611"/>
  <c r="X53" i="14611"/>
  <c r="C80" i="14611"/>
  <c r="K82" i="14611"/>
  <c r="X56" i="14611"/>
  <c r="S72" i="14611"/>
  <c r="J54" i="14611"/>
  <c r="M100" i="14611"/>
  <c r="D99" i="14611"/>
  <c r="M28" i="14611"/>
  <c r="F90" i="14611"/>
  <c r="O38" i="14611"/>
  <c r="U86" i="14611"/>
  <c r="W72" i="14611"/>
  <c r="Q71" i="14611"/>
  <c r="D35" i="14611"/>
  <c r="C102" i="14611"/>
  <c r="H74" i="14611"/>
  <c r="F96" i="14611"/>
  <c r="P62" i="14611"/>
  <c r="I73" i="14611"/>
  <c r="I3" i="14611"/>
  <c r="H61" i="14611"/>
  <c r="AA67" i="14611"/>
  <c r="I60" i="14611"/>
  <c r="Z28" i="14611"/>
  <c r="B16" i="14611"/>
  <c r="N28" i="14611"/>
  <c r="E77" i="14611"/>
  <c r="Z21" i="14611"/>
  <c r="O51" i="14611"/>
  <c r="U62" i="14611"/>
  <c r="B4" i="14611"/>
  <c r="AB71" i="14611"/>
  <c r="A33" i="14611"/>
  <c r="N56" i="14611"/>
  <c r="A7" i="14611"/>
  <c r="AA4" i="14611"/>
  <c r="Y74" i="14611"/>
  <c r="E62" i="14611"/>
  <c r="F51" i="14611"/>
  <c r="X82" i="14611"/>
  <c r="V80" i="14611"/>
  <c r="AA78" i="14611"/>
  <c r="V81" i="14611"/>
  <c r="K21" i="14611"/>
  <c r="A63" i="14611"/>
  <c r="D82" i="14611"/>
  <c r="M91" i="14611"/>
  <c r="I91" i="14611"/>
  <c r="M97" i="14611"/>
  <c r="A41" i="14611"/>
  <c r="W76" i="14611"/>
  <c r="AB44" i="14611"/>
  <c r="Z58" i="14611"/>
  <c r="S86" i="14611"/>
  <c r="H27" i="14611"/>
  <c r="E43" i="14611"/>
  <c r="K31" i="14611"/>
  <c r="W60" i="14611"/>
  <c r="Q79" i="14611"/>
  <c r="C3" i="14611"/>
  <c r="AB94" i="14611"/>
  <c r="V87" i="14611"/>
  <c r="X86" i="14611"/>
  <c r="A102" i="14611"/>
  <c r="F74" i="14611"/>
  <c r="V102" i="14611"/>
  <c r="B58" i="14611"/>
  <c r="Y62" i="14611"/>
  <c r="R56" i="14611"/>
  <c r="B97" i="14611"/>
  <c r="R43" i="14611"/>
  <c r="G57" i="14611"/>
  <c r="U73" i="14611"/>
  <c r="T58" i="14611"/>
  <c r="AA88" i="14611"/>
  <c r="G89" i="14611"/>
  <c r="AA94" i="14611"/>
  <c r="A36" i="14611"/>
  <c r="A81" i="14611"/>
  <c r="A14" i="14611"/>
  <c r="J29" i="14611"/>
  <c r="X18" i="14611"/>
  <c r="C61" i="14611"/>
  <c r="N77" i="14611"/>
  <c r="L87" i="14611"/>
  <c r="S60" i="14611"/>
  <c r="M34" i="14611"/>
  <c r="Q6" i="14611"/>
  <c r="Y76" i="14611"/>
  <c r="A56" i="14611"/>
  <c r="L34" i="14611"/>
  <c r="P59" i="14611"/>
  <c r="J84" i="14611"/>
  <c r="AB89" i="14611"/>
  <c r="J59" i="14611"/>
  <c r="J19" i="14611"/>
  <c r="T55" i="14611"/>
  <c r="I93" i="14611"/>
  <c r="B52" i="14611"/>
  <c r="U28" i="14611"/>
  <c r="L88" i="14611"/>
  <c r="A97" i="14611"/>
  <c r="V20" i="14611"/>
  <c r="Q49" i="14611"/>
  <c r="O37" i="14611"/>
  <c r="R26" i="14611"/>
  <c r="O56" i="14611"/>
  <c r="G98" i="14611"/>
  <c r="L77" i="14611"/>
  <c r="I81" i="14611"/>
  <c r="AB11" i="14611"/>
  <c r="R94" i="14611"/>
  <c r="G67" i="14611"/>
  <c r="U77" i="14611"/>
  <c r="AB28" i="14611"/>
  <c r="V33" i="14611"/>
  <c r="F34" i="14611"/>
  <c r="G69" i="14611"/>
  <c r="H56" i="14611"/>
  <c r="AA62" i="14611"/>
  <c r="I24" i="14611"/>
  <c r="O69" i="14611"/>
  <c r="K64" i="14611"/>
  <c r="C53" i="14611"/>
  <c r="C83" i="14611"/>
  <c r="N35" i="14611"/>
  <c r="I52" i="14611"/>
  <c r="Q34" i="14611"/>
  <c r="X101" i="14611"/>
  <c r="O87" i="14611"/>
  <c r="I92" i="14611"/>
  <c r="Q66" i="14611"/>
  <c r="K14" i="14611"/>
  <c r="R4" i="14611"/>
  <c r="I70" i="14611"/>
  <c r="Y30" i="14611"/>
  <c r="N97" i="14611"/>
  <c r="A73" i="14611"/>
  <c r="X77" i="14611"/>
  <c r="H59" i="14611"/>
  <c r="E94" i="14611"/>
  <c r="Y57" i="14611"/>
  <c r="Y34" i="14611"/>
  <c r="Z82" i="14611"/>
  <c r="E79" i="14611"/>
  <c r="P90" i="14611"/>
  <c r="G4" i="14611"/>
  <c r="T88" i="14611"/>
  <c r="AB54" i="14611"/>
  <c r="I20" i="14611"/>
  <c r="R21" i="14611"/>
  <c r="W30" i="14611"/>
  <c r="D72" i="14611"/>
  <c r="B14" i="14611"/>
  <c r="D97" i="14611"/>
  <c r="C25" i="14611"/>
  <c r="F44" i="14611"/>
  <c r="H58" i="14611"/>
  <c r="F93" i="14611"/>
  <c r="Y10" i="14611"/>
  <c r="L101" i="14611"/>
  <c r="U94" i="14611"/>
  <c r="W9" i="14611"/>
  <c r="AB74" i="14611"/>
  <c r="V39" i="14611"/>
  <c r="V94" i="14611"/>
  <c r="L89" i="14611"/>
  <c r="M89" i="14611"/>
  <c r="S45" i="14611"/>
  <c r="N78" i="14611"/>
  <c r="S81" i="14611"/>
  <c r="R38" i="14611"/>
  <c r="X102" i="14611"/>
  <c r="C33" i="14611"/>
  <c r="G14" i="14611"/>
  <c r="P67" i="14611"/>
  <c r="Q57" i="14611"/>
  <c r="C54" i="14611"/>
  <c r="AS11" i="2"/>
  <c r="J53" i="14611"/>
  <c r="V17" i="14611"/>
  <c r="V46" i="14611"/>
  <c r="O11" i="14611"/>
  <c r="J14" i="14611"/>
  <c r="R101" i="14611"/>
  <c r="Z49" i="14611"/>
  <c r="AA57" i="14611"/>
  <c r="G22" i="14611"/>
  <c r="Q78" i="14611"/>
  <c r="N92" i="14611"/>
  <c r="S75" i="14611"/>
  <c r="J74" i="14611"/>
  <c r="U29" i="14611"/>
  <c r="O22" i="14611"/>
  <c r="S97" i="14611"/>
  <c r="K98" i="14611"/>
  <c r="G51" i="14611"/>
  <c r="P55" i="14611"/>
  <c r="T11" i="14611"/>
  <c r="X93" i="14611"/>
  <c r="P101" i="14611"/>
  <c r="U75" i="14611"/>
  <c r="Q100" i="14611"/>
  <c r="E84" i="14611"/>
  <c r="Q48" i="14611"/>
  <c r="A42" i="14611"/>
  <c r="R52" i="14611"/>
  <c r="W101" i="14611"/>
  <c r="A101" i="14611"/>
  <c r="L97" i="14611"/>
  <c r="J62" i="14611"/>
  <c r="A69" i="14611"/>
  <c r="AA36" i="14611"/>
  <c r="V83" i="14611"/>
  <c r="F59" i="14611"/>
  <c r="N47" i="14611"/>
  <c r="AB19" i="14611"/>
  <c r="V14" i="14611"/>
  <c r="F38" i="14611"/>
  <c r="AB45" i="14611"/>
  <c r="AA50" i="14611"/>
  <c r="W74" i="14611"/>
  <c r="T102" i="14611"/>
  <c r="P85" i="14611"/>
  <c r="E76" i="14611"/>
  <c r="P51" i="14611"/>
  <c r="V86" i="14611"/>
  <c r="L12" i="14611"/>
  <c r="B99" i="14611"/>
  <c r="G88" i="14611"/>
  <c r="R88" i="14611"/>
  <c r="O78" i="14611"/>
  <c r="D79" i="14611"/>
  <c r="E72" i="14611"/>
  <c r="H66" i="14611"/>
  <c r="E5" i="14611"/>
  <c r="S68" i="14611"/>
  <c r="N16" i="14611"/>
  <c r="X80" i="14611"/>
  <c r="L75" i="14611"/>
  <c r="D88" i="14611"/>
  <c r="X78" i="14611"/>
  <c r="H35" i="14611"/>
  <c r="Q39" i="14611"/>
  <c r="AB29" i="14611"/>
  <c r="O12" i="14611"/>
  <c r="J68" i="14611"/>
  <c r="L27" i="14611"/>
  <c r="K12" i="14611"/>
  <c r="O4" i="14611"/>
  <c r="V41" i="14611"/>
  <c r="U17" i="14611"/>
  <c r="Y58" i="14611"/>
  <c r="Q47" i="14611"/>
  <c r="N54" i="14611"/>
  <c r="AA87" i="14611"/>
  <c r="G21" i="14611"/>
  <c r="G39" i="14611"/>
  <c r="B30" i="14611"/>
  <c r="H93" i="14611"/>
  <c r="P28" i="14611"/>
  <c r="N74" i="14611"/>
  <c r="S95" i="14611"/>
  <c r="F32" i="14611"/>
  <c r="H87" i="14611"/>
  <c r="Z29" i="14611"/>
  <c r="O98" i="14611"/>
  <c r="Z91" i="14611"/>
  <c r="H101" i="14611"/>
  <c r="AA93" i="14611"/>
  <c r="M16" i="14611"/>
  <c r="Q30" i="14611"/>
  <c r="G29" i="14611"/>
  <c r="A26" i="14611"/>
  <c r="AS50" i="2"/>
  <c r="AB9" i="14611"/>
  <c r="F5" i="14611"/>
  <c r="R8" i="14611"/>
  <c r="R51" i="14611"/>
  <c r="N48" i="14611"/>
  <c r="B48" i="14611"/>
  <c r="L17" i="14611"/>
  <c r="H62" i="14611"/>
  <c r="K96" i="14611"/>
  <c r="O44" i="14611"/>
  <c r="C82" i="14611"/>
  <c r="Z63" i="14611"/>
  <c r="AA99" i="14611"/>
  <c r="W89" i="14611"/>
  <c r="N36" i="14611"/>
  <c r="Q37" i="14611"/>
  <c r="R64" i="14611"/>
  <c r="E71" i="14611"/>
  <c r="A92" i="14611"/>
  <c r="S71" i="14611"/>
  <c r="A67" i="14611"/>
  <c r="L46" i="14611"/>
  <c r="A58" i="14611"/>
  <c r="B63" i="14611"/>
  <c r="P44" i="14611"/>
  <c r="X68" i="14611"/>
  <c r="P46" i="14611"/>
  <c r="M39" i="14611"/>
  <c r="W82" i="14611"/>
  <c r="O102" i="14611"/>
  <c r="F86" i="14611"/>
  <c r="D9" i="14611"/>
  <c r="I39" i="14611"/>
  <c r="Q15" i="14611"/>
  <c r="U49" i="14611"/>
  <c r="H36" i="14611"/>
  <c r="F69" i="14611"/>
  <c r="K3" i="14611"/>
  <c r="M56" i="14611"/>
  <c r="P58" i="14611"/>
  <c r="W94" i="14611"/>
  <c r="AB76" i="14611"/>
  <c r="I25" i="14611"/>
  <c r="C31" i="14611"/>
  <c r="T49" i="14611"/>
  <c r="AB51" i="14611"/>
  <c r="P13" i="14611"/>
  <c r="Z47" i="14611"/>
  <c r="B55" i="14611"/>
  <c r="Y15" i="14611"/>
  <c r="C66" i="14611"/>
  <c r="Z4" i="14611"/>
  <c r="E69" i="14611"/>
  <c r="R49" i="14611"/>
  <c r="U96" i="14611"/>
  <c r="A28" i="14611"/>
  <c r="R98" i="14611"/>
  <c r="V76" i="14611"/>
  <c r="A43" i="14611"/>
  <c r="H97" i="14611"/>
  <c r="N23" i="14611"/>
  <c r="X89" i="14611"/>
  <c r="M90" i="14611"/>
  <c r="X83" i="14611"/>
  <c r="U35" i="14611"/>
  <c r="Z67" i="14611"/>
  <c r="U14" i="14611"/>
  <c r="V25" i="14611"/>
  <c r="T65" i="14611"/>
  <c r="W39" i="14611"/>
  <c r="X70" i="14611"/>
  <c r="X5" i="14611"/>
  <c r="N43" i="14611"/>
  <c r="P88" i="14611"/>
  <c r="L22" i="14611"/>
  <c r="A87" i="14611"/>
  <c r="N5" i="14611"/>
  <c r="X37" i="14611"/>
  <c r="F101" i="14611"/>
  <c r="Y73" i="14611"/>
  <c r="M50" i="14611"/>
  <c r="X48" i="14611"/>
  <c r="W81" i="14611"/>
  <c r="W24" i="14611"/>
  <c r="A52" i="14611"/>
  <c r="D45" i="14611"/>
  <c r="X64" i="14611"/>
  <c r="AA68" i="14611"/>
  <c r="L90" i="14611"/>
  <c r="M23" i="14611"/>
  <c r="M96" i="14611"/>
  <c r="F62" i="14611"/>
  <c r="AA86" i="14611"/>
  <c r="Y71" i="14611"/>
  <c r="B6" i="14611"/>
  <c r="C24" i="14611"/>
  <c r="U20" i="14611"/>
  <c r="L55" i="14611"/>
  <c r="F12" i="14611"/>
  <c r="X55" i="14611"/>
  <c r="F4" i="14611"/>
  <c r="P41" i="14611"/>
  <c r="G49" i="14611"/>
  <c r="J52" i="14611"/>
  <c r="W61" i="14611"/>
  <c r="S65" i="14611"/>
  <c r="T42" i="14611"/>
  <c r="Y75" i="14611"/>
  <c r="A10" i="14611"/>
  <c r="E93" i="14611"/>
  <c r="AB5" i="14611"/>
  <c r="I61" i="14611"/>
  <c r="K22" i="14611"/>
  <c r="G93" i="14611"/>
  <c r="I96" i="14611"/>
  <c r="K81" i="14611"/>
  <c r="E92" i="14611"/>
  <c r="B72" i="14611"/>
  <c r="I99" i="14611"/>
  <c r="P74" i="14611"/>
  <c r="S93" i="14611"/>
  <c r="X28" i="14611"/>
  <c r="Q43" i="14611"/>
  <c r="B90" i="14611"/>
  <c r="J60" i="14611"/>
  <c r="Z92" i="14611"/>
  <c r="AS53" i="2"/>
  <c r="D11" i="14611"/>
  <c r="L7" i="14611"/>
  <c r="S3" i="14611"/>
  <c r="G13" i="14611"/>
  <c r="U37" i="14611"/>
  <c r="B61" i="14611"/>
  <c r="X34" i="14611"/>
  <c r="K29" i="14611"/>
  <c r="P93" i="14611"/>
  <c r="AA66" i="14611"/>
  <c r="U65" i="14611"/>
  <c r="R81" i="14611"/>
  <c r="I10" i="14611"/>
  <c r="E70" i="14611"/>
  <c r="N6" i="14611"/>
  <c r="E88" i="14611"/>
  <c r="R91" i="14611"/>
  <c r="I28" i="14611"/>
  <c r="B76" i="14611"/>
  <c r="Q101" i="14611"/>
  <c r="D96" i="14611"/>
  <c r="A82" i="14611"/>
  <c r="AB93" i="14611"/>
  <c r="T70" i="14611"/>
  <c r="AA29" i="14611"/>
  <c r="U99" i="14611"/>
  <c r="J3" i="14611"/>
  <c r="N38" i="14611"/>
  <c r="S61" i="14611"/>
  <c r="A44" i="14611"/>
  <c r="G94" i="14611"/>
  <c r="D63" i="14611"/>
  <c r="H45" i="14611"/>
  <c r="M13" i="14611"/>
  <c r="Z34" i="14611"/>
  <c r="E36" i="14611"/>
  <c r="I6" i="14611"/>
  <c r="J23" i="14611"/>
  <c r="X79" i="14611"/>
  <c r="F72" i="14611"/>
  <c r="E14" i="14611"/>
  <c r="AB79" i="14611"/>
  <c r="AA101" i="14611"/>
  <c r="AA80" i="14611"/>
  <c r="P5" i="14611"/>
  <c r="A59" i="14611"/>
  <c r="L40" i="14611"/>
  <c r="O66" i="14611"/>
  <c r="P100" i="14611"/>
  <c r="F84" i="14611"/>
  <c r="C76" i="14611"/>
  <c r="T62" i="14611"/>
  <c r="T92" i="14611"/>
  <c r="I100" i="14611"/>
  <c r="J73" i="14611"/>
  <c r="AA58" i="14611"/>
  <c r="Q53" i="14611"/>
  <c r="Y98" i="14611"/>
  <c r="M86" i="14611"/>
  <c r="P86" i="14611"/>
  <c r="L93" i="14611"/>
  <c r="Q69" i="14611"/>
  <c r="A8" i="14611"/>
  <c r="L98" i="14611"/>
  <c r="AS48" i="2"/>
  <c r="R7" i="14611"/>
  <c r="P77" i="14611"/>
  <c r="H13" i="14611"/>
  <c r="X15" i="14611"/>
  <c r="X45" i="14611"/>
  <c r="A29" i="14611"/>
  <c r="U58" i="14611"/>
  <c r="L85" i="14611"/>
  <c r="W78" i="14611"/>
  <c r="AB59" i="14611"/>
  <c r="AB48" i="14611"/>
  <c r="W49" i="14611"/>
  <c r="A90" i="14611"/>
  <c r="W73" i="14611"/>
  <c r="O20" i="14611"/>
  <c r="Z62" i="14611"/>
  <c r="R32" i="14611"/>
  <c r="I85" i="14611"/>
  <c r="E81" i="14611"/>
  <c r="O29" i="14611"/>
  <c r="A95" i="14611"/>
  <c r="G81" i="14611"/>
  <c r="K102" i="14611"/>
  <c r="B95" i="14611"/>
  <c r="V100" i="14611"/>
  <c r="R67" i="14611"/>
  <c r="C87" i="14611"/>
  <c r="AA72" i="14611"/>
  <c r="G100" i="14611"/>
  <c r="Q59" i="14611"/>
  <c r="Q77" i="14611"/>
  <c r="AS18" i="2"/>
  <c r="K50" i="14611"/>
  <c r="B89" i="14611"/>
  <c r="B64" i="14611"/>
  <c r="F43" i="14611"/>
  <c r="C40" i="14611"/>
  <c r="E23" i="14611"/>
  <c r="AA34" i="14611"/>
  <c r="U102" i="14611"/>
  <c r="T81" i="14611"/>
  <c r="A45" i="14611"/>
  <c r="H91" i="14611"/>
  <c r="N72" i="14611"/>
  <c r="Q99" i="14611"/>
  <c r="O94" i="14611"/>
  <c r="J83" i="14611"/>
  <c r="O97" i="14611"/>
  <c r="W34" i="14611"/>
  <c r="T12" i="14611"/>
  <c r="P68" i="14611"/>
  <c r="T97" i="14611"/>
  <c r="D58" i="14611"/>
  <c r="L74" i="14611"/>
  <c r="AB60" i="14611"/>
  <c r="AA96" i="14611"/>
  <c r="X58" i="14611"/>
  <c r="C67" i="14611"/>
  <c r="Y72" i="14611"/>
  <c r="P80" i="14611"/>
  <c r="C52" i="14611"/>
  <c r="P96" i="14611"/>
  <c r="K79" i="14611"/>
  <c r="AA31" i="14611"/>
  <c r="M11" i="14611"/>
  <c r="Y14" i="14611"/>
  <c r="M38" i="14611"/>
  <c r="C65" i="14611"/>
  <c r="F11" i="14611"/>
  <c r="H73" i="14611"/>
  <c r="Y78" i="14611"/>
  <c r="I101" i="14611"/>
  <c r="S76" i="14611"/>
  <c r="M71" i="14611"/>
  <c r="P4" i="14611"/>
  <c r="P15" i="14611"/>
  <c r="U5" i="14611"/>
  <c r="R82" i="14611"/>
  <c r="T101" i="14611"/>
  <c r="V67" i="14611"/>
  <c r="M17" i="14611"/>
  <c r="D68" i="14611"/>
  <c r="AA48" i="14611"/>
  <c r="T25" i="14611"/>
  <c r="V60" i="14611"/>
  <c r="Y92" i="14611"/>
  <c r="J96" i="14611"/>
  <c r="O100" i="14611"/>
  <c r="R62" i="14611"/>
  <c r="K86" i="14611"/>
  <c r="R6" i="14611"/>
  <c r="X54" i="14611"/>
  <c r="C72" i="14611"/>
  <c r="J46" i="14611"/>
  <c r="T52" i="14611"/>
  <c r="E10" i="14611"/>
  <c r="R13" i="14611"/>
  <c r="J31" i="14611"/>
  <c r="AA64" i="14611"/>
  <c r="M74" i="14611"/>
  <c r="Q11" i="14611"/>
  <c r="S58" i="14611"/>
  <c r="F70" i="14611"/>
  <c r="U90" i="14611"/>
  <c r="E64" i="14611"/>
  <c r="V64" i="14611"/>
  <c r="AA102" i="14611"/>
  <c r="B28" i="14611"/>
  <c r="M4" i="14611"/>
  <c r="N96" i="14611"/>
  <c r="W3" i="14611"/>
  <c r="Z74" i="14611"/>
  <c r="U36" i="14611"/>
  <c r="AA41" i="14611"/>
  <c r="B70" i="14611"/>
  <c r="S46" i="14611"/>
  <c r="B50" i="14611"/>
  <c r="X72" i="14611"/>
  <c r="U60" i="14611"/>
  <c r="V91" i="14611"/>
  <c r="X59" i="14611"/>
  <c r="U85" i="14611"/>
  <c r="E96" i="14611"/>
  <c r="A93" i="14611"/>
  <c r="B85" i="14611"/>
  <c r="M101" i="14611"/>
  <c r="H30" i="14611"/>
  <c r="AS54" i="2"/>
  <c r="R16" i="14611"/>
  <c r="Q44" i="14611"/>
  <c r="E7" i="14611"/>
  <c r="B5" i="14611"/>
  <c r="H18" i="14611"/>
  <c r="F6" i="14611"/>
  <c r="I38" i="14611"/>
  <c r="V59" i="14611"/>
  <c r="V63" i="14611"/>
  <c r="O79" i="14611"/>
  <c r="Q98" i="14611"/>
  <c r="K58" i="14611"/>
  <c r="S33" i="14611"/>
  <c r="L95" i="14611"/>
  <c r="W95" i="14611"/>
  <c r="D4" i="14611"/>
  <c r="M55" i="14611"/>
  <c r="AA12" i="14611"/>
  <c r="C73" i="14611"/>
  <c r="H76" i="14611"/>
  <c r="AB85" i="14611"/>
  <c r="A20" i="14611"/>
  <c r="M61" i="14611"/>
  <c r="G72" i="14611"/>
  <c r="B102" i="14611"/>
  <c r="E32" i="14611"/>
  <c r="U56" i="14611"/>
  <c r="E65" i="14611"/>
  <c r="Z71" i="14611"/>
  <c r="P81" i="14611"/>
  <c r="G85" i="14611"/>
  <c r="AS41" i="2"/>
  <c r="H90" i="14611"/>
  <c r="L14" i="14611"/>
  <c r="S37" i="14611"/>
  <c r="W27" i="14611"/>
  <c r="P66" i="14611"/>
  <c r="X73" i="14611"/>
  <c r="I5" i="14611"/>
  <c r="I48" i="14611"/>
  <c r="E39" i="14611"/>
  <c r="N76" i="14611"/>
  <c r="V5" i="14611"/>
  <c r="U34" i="14611"/>
  <c r="F26" i="14611"/>
  <c r="I51" i="14611"/>
  <c r="N70" i="14611"/>
  <c r="R95" i="14611"/>
  <c r="Z101" i="14611"/>
  <c r="Y64" i="14611"/>
  <c r="W88" i="14611"/>
  <c r="Y32" i="14611"/>
  <c r="K51" i="14611"/>
  <c r="A1" i="2"/>
  <c r="F52" i="14611"/>
  <c r="S47" i="14611"/>
  <c r="T73" i="14611"/>
  <c r="Q70" i="14611"/>
  <c r="S82" i="14611"/>
  <c r="AB56" i="14611"/>
  <c r="D53" i="14611"/>
  <c r="J55" i="14611"/>
  <c r="U100" i="14611"/>
  <c r="N27" i="14611"/>
  <c r="Z9" i="14611"/>
  <c r="M46" i="14611"/>
  <c r="N60" i="14611"/>
  <c r="G41" i="14611"/>
  <c r="Q16" i="14611"/>
  <c r="P84" i="14611"/>
  <c r="S80" i="14611"/>
  <c r="J48" i="14611"/>
  <c r="O54" i="14611"/>
  <c r="F94" i="14611"/>
  <c r="T83" i="14611"/>
  <c r="U11" i="14611"/>
  <c r="F102" i="14611"/>
  <c r="J85" i="14611"/>
  <c r="AB72" i="14611"/>
  <c r="D57" i="14611"/>
  <c r="T45" i="14611"/>
  <c r="Q95" i="14611"/>
  <c r="O62" i="14611"/>
  <c r="U64" i="14611"/>
  <c r="A31" i="14611"/>
  <c r="X99" i="14611"/>
  <c r="G12" i="14611"/>
  <c r="R23" i="14611"/>
  <c r="F79" i="14611"/>
  <c r="F91" i="14611"/>
  <c r="B46" i="14611"/>
  <c r="C51" i="14611"/>
  <c r="H3" i="14611"/>
  <c r="P83" i="14611"/>
  <c r="R73" i="14611"/>
  <c r="X3" i="14611"/>
  <c r="W92" i="14611"/>
  <c r="P32" i="14611"/>
  <c r="I53" i="14611"/>
  <c r="U16" i="14611"/>
  <c r="AB101" i="14611"/>
  <c r="C9" i="14611"/>
  <c r="V7" i="14611"/>
  <c r="G37" i="14611"/>
  <c r="P71" i="14611"/>
  <c r="W41" i="14611"/>
  <c r="R99" i="14611"/>
  <c r="Z95" i="14611"/>
  <c r="S63" i="14611"/>
  <c r="G102" i="14611"/>
  <c r="G28" i="14611"/>
  <c r="T4" i="14611"/>
  <c r="G99" i="14611"/>
  <c r="A77" i="14611"/>
  <c r="A25" i="14611"/>
  <c r="AB14" i="14611"/>
  <c r="F73" i="14611"/>
  <c r="V19" i="14611"/>
  <c r="E85" i="14611"/>
  <c r="R84" i="14611"/>
  <c r="L42" i="14611"/>
  <c r="N87" i="14611"/>
  <c r="AA98" i="14611"/>
  <c r="M80" i="14611"/>
  <c r="W86" i="14611"/>
  <c r="Y70" i="14611"/>
  <c r="G44" i="14611"/>
  <c r="F14" i="14611"/>
  <c r="AB8" i="14611"/>
  <c r="V12" i="14611"/>
  <c r="P98" i="14611"/>
  <c r="T53" i="14611"/>
  <c r="N91" i="14611"/>
  <c r="H102" i="14611"/>
  <c r="O10" i="14611"/>
  <c r="H50" i="14611"/>
  <c r="O32" i="14611"/>
  <c r="C99" i="14611"/>
  <c r="D100" i="14611"/>
  <c r="Z84" i="14611"/>
  <c r="D91" i="14611"/>
  <c r="X61" i="14611"/>
  <c r="T90" i="14611"/>
  <c r="D69" i="14611"/>
  <c r="O95" i="14611"/>
  <c r="Q87" i="14611"/>
  <c r="W102" i="14611"/>
  <c r="E9" i="14611"/>
  <c r="O30" i="14611"/>
  <c r="Y26" i="14611"/>
  <c r="C6" i="14611"/>
  <c r="G20" i="14611"/>
  <c r="T28" i="14611"/>
  <c r="AA65" i="14611"/>
  <c r="O61" i="14611"/>
  <c r="S5" i="14611"/>
  <c r="J88" i="14611"/>
  <c r="G73" i="14611"/>
  <c r="AA22" i="14611"/>
  <c r="A13" i="14611"/>
  <c r="AB91" i="14611"/>
  <c r="AB34" i="14611"/>
  <c r="Z68" i="14611"/>
  <c r="N8" i="14611"/>
  <c r="D24" i="14611"/>
  <c r="P63" i="14611"/>
  <c r="E73" i="14611"/>
  <c r="T32" i="14611"/>
  <c r="U98" i="14611"/>
  <c r="O77" i="14611"/>
  <c r="S43" i="14611"/>
  <c r="T69" i="14611"/>
  <c r="AB68" i="14611"/>
  <c r="J33" i="14611"/>
  <c r="Q55" i="14611"/>
  <c r="T66" i="14611"/>
  <c r="Q88" i="14611"/>
  <c r="X88" i="14611"/>
  <c r="D44" i="14611"/>
  <c r="K24" i="14611"/>
  <c r="P3" i="14611"/>
  <c r="R59" i="14611"/>
  <c r="AA17" i="14611"/>
  <c r="Q89" i="14611"/>
  <c r="O36" i="14611"/>
  <c r="R97" i="14611"/>
  <c r="H24" i="14611"/>
  <c r="AA27" i="14611"/>
  <c r="I40" i="14611"/>
  <c r="J18" i="14611"/>
  <c r="N53" i="14611"/>
  <c r="J27" i="14611"/>
  <c r="R80" i="14611"/>
  <c r="J7" i="14611"/>
  <c r="M44" i="14611"/>
  <c r="Q91" i="14611"/>
  <c r="G101" i="14611"/>
  <c r="R69" i="14611"/>
  <c r="T84" i="14611"/>
  <c r="A98" i="14611"/>
  <c r="A65" i="14611"/>
  <c r="T93" i="14611"/>
  <c r="D90" i="14611"/>
  <c r="F46" i="14611"/>
  <c r="F78" i="14611"/>
  <c r="Y80" i="14611"/>
  <c r="J81" i="14611"/>
  <c r="X90" i="14611"/>
  <c r="J93" i="14611"/>
  <c r="O68" i="14611"/>
  <c r="AS47" i="2"/>
  <c r="H16" i="14611"/>
  <c r="R9" i="14611"/>
  <c r="W40" i="14611"/>
  <c r="K26" i="14611"/>
  <c r="U30" i="14611"/>
  <c r="O70" i="14611"/>
  <c r="AA24" i="14611"/>
  <c r="R63" i="14611"/>
  <c r="H46" i="14611"/>
  <c r="Q18" i="14611"/>
  <c r="J82" i="14611"/>
  <c r="A22" i="14611"/>
  <c r="P25" i="14611"/>
  <c r="Q84" i="14611"/>
  <c r="L66" i="14611"/>
  <c r="D89" i="14611"/>
  <c r="AS29" i="2"/>
  <c r="A38" i="14611"/>
  <c r="Q60" i="14611"/>
  <c r="N19" i="14611"/>
  <c r="B54" i="14611"/>
  <c r="Y31" i="14611"/>
  <c r="N79" i="14611"/>
  <c r="Q36" i="14611"/>
  <c r="AA38" i="14611"/>
  <c r="S98" i="14611"/>
  <c r="D94" i="14611"/>
  <c r="Z93" i="14611"/>
  <c r="T40" i="14611"/>
  <c r="J32" i="14611"/>
  <c r="B75" i="14611"/>
  <c r="AS22" i="2"/>
  <c r="J51" i="14611"/>
  <c r="A88" i="14611"/>
  <c r="U31" i="14611"/>
  <c r="H10" i="14611"/>
  <c r="L102" i="14611"/>
  <c r="F98" i="14611"/>
  <c r="H89" i="14611"/>
  <c r="J10" i="14611"/>
  <c r="O9" i="14611"/>
  <c r="G90" i="14611"/>
  <c r="N71" i="14611"/>
  <c r="D15" i="14611"/>
  <c r="I75" i="14611"/>
  <c r="J65" i="14611"/>
  <c r="AS46" i="2"/>
  <c r="B65" i="14611"/>
  <c r="J34" i="14611"/>
  <c r="T82" i="14611"/>
  <c r="C48" i="14611"/>
  <c r="W90" i="14611"/>
  <c r="J78" i="14611"/>
  <c r="AB58" i="14611"/>
  <c r="D38" i="14611"/>
  <c r="D81" i="14611"/>
  <c r="P72" i="14611"/>
  <c r="Z73" i="14611"/>
  <c r="B87" i="14611"/>
  <c r="T98" i="14611"/>
  <c r="W80" i="14611"/>
  <c r="X60" i="14611"/>
  <c r="E101" i="14611"/>
  <c r="O60" i="14611"/>
  <c r="W17" i="14611"/>
  <c r="C22" i="14611"/>
  <c r="D64" i="14611"/>
  <c r="M81" i="14611"/>
  <c r="G8" i="14611"/>
  <c r="M7" i="14611"/>
  <c r="AB37" i="14611"/>
  <c r="B24" i="14611"/>
  <c r="K97" i="14611"/>
  <c r="U55" i="14611"/>
  <c r="T61" i="14611"/>
  <c r="D74" i="14611"/>
  <c r="A86" i="14611"/>
  <c r="C84" i="14611"/>
  <c r="E61" i="14611"/>
  <c r="G79" i="14611"/>
  <c r="W19" i="14611"/>
  <c r="F42" i="14611"/>
  <c r="R28" i="14611"/>
  <c r="U76" i="14611"/>
  <c r="A61" i="14611"/>
  <c r="Q90" i="14611"/>
  <c r="V79" i="14611"/>
  <c r="D34" i="14611"/>
  <c r="I94" i="14611"/>
  <c r="O55" i="14611"/>
  <c r="C90" i="14611"/>
  <c r="D78" i="14611"/>
  <c r="S18" i="14611"/>
  <c r="F95" i="14611"/>
  <c r="T94" i="14611"/>
  <c r="K28" i="14611"/>
  <c r="S4" i="14611"/>
  <c r="C47" i="14611"/>
  <c r="R57" i="14611"/>
  <c r="G43" i="14611"/>
  <c r="Z17" i="14611"/>
  <c r="M21" i="14611"/>
  <c r="U78" i="14611"/>
  <c r="H39" i="14611"/>
  <c r="X92" i="14611"/>
  <c r="W51" i="14611"/>
  <c r="D32" i="14611"/>
  <c r="J11" i="14611"/>
  <c r="H80" i="14611"/>
  <c r="T22" i="14611"/>
  <c r="T71" i="14611"/>
  <c r="Q97" i="14611"/>
  <c r="J21" i="14611"/>
  <c r="M78" i="14611"/>
  <c r="T91" i="14611"/>
  <c r="M47" i="14611"/>
  <c r="M87" i="14611"/>
  <c r="N100" i="14611"/>
  <c r="AB6" i="14611"/>
  <c r="K42" i="14611"/>
  <c r="AA81" i="14611"/>
  <c r="H26" i="14611"/>
  <c r="N69" i="14611"/>
  <c r="R85" i="14611"/>
  <c r="H82" i="14611"/>
  <c r="A34" i="14611"/>
  <c r="AS36" i="2"/>
  <c r="AB12" i="14611"/>
  <c r="I29" i="14611"/>
  <c r="L5" i="14611"/>
  <c r="P6" i="14611"/>
  <c r="D46" i="14611"/>
  <c r="Y60" i="14611"/>
  <c r="W46" i="14611"/>
  <c r="K41" i="14611"/>
  <c r="J97" i="14611"/>
  <c r="Q86" i="14611"/>
  <c r="O63" i="14611"/>
  <c r="W100" i="14611"/>
  <c r="K10" i="14611"/>
  <c r="B91" i="14611"/>
  <c r="L39" i="14611"/>
  <c r="I84" i="14611"/>
  <c r="K46" i="14611"/>
  <c r="Z15" i="14611"/>
  <c r="G5" i="14611"/>
  <c r="S57" i="14611"/>
  <c r="U42" i="14611"/>
  <c r="H49" i="14611"/>
  <c r="I23" i="14611"/>
  <c r="G70" i="14611"/>
  <c r="P92" i="14611"/>
  <c r="K19" i="14611"/>
  <c r="X51" i="14611"/>
  <c r="I58" i="14611"/>
  <c r="L52" i="14611"/>
  <c r="AA92" i="14611"/>
  <c r="V66" i="14611"/>
  <c r="F20" i="14611"/>
  <c r="AA46" i="14611"/>
  <c r="R77" i="14611"/>
  <c r="Z50" i="14611"/>
  <c r="G56" i="14611"/>
  <c r="V16" i="14611"/>
  <c r="X75" i="14611"/>
  <c r="O33" i="14611"/>
  <c r="T31" i="14611"/>
  <c r="Y28" i="14611"/>
  <c r="D87" i="14611"/>
  <c r="M77" i="14611"/>
  <c r="F58" i="14611"/>
  <c r="E47" i="14611"/>
  <c r="R90" i="14611"/>
  <c r="AS27" i="2"/>
  <c r="D16" i="14611"/>
  <c r="T63" i="14611"/>
  <c r="Q61" i="14611"/>
  <c r="L63" i="14611"/>
  <c r="C30" i="14611"/>
  <c r="E17" i="14611"/>
  <c r="E31" i="14611"/>
  <c r="C56" i="14611"/>
  <c r="M40" i="14611"/>
  <c r="B84" i="14611"/>
  <c r="Q76" i="14611"/>
  <c r="U61" i="14611"/>
  <c r="U74" i="14611"/>
  <c r="X26" i="14611"/>
  <c r="G78" i="14611"/>
  <c r="AS42" i="2"/>
  <c r="T33" i="14611"/>
  <c r="M15" i="14611"/>
  <c r="C35" i="14611"/>
  <c r="N45" i="14611"/>
  <c r="U38" i="14611"/>
  <c r="C68" i="14611"/>
  <c r="V10" i="14611"/>
  <c r="H78" i="14611"/>
  <c r="H70" i="14611"/>
  <c r="U7" i="14611"/>
  <c r="Z52" i="14611"/>
  <c r="O41" i="14611"/>
  <c r="J92" i="14611"/>
  <c r="Q83" i="14611"/>
  <c r="I31" i="14611"/>
  <c r="N52" i="14611"/>
  <c r="W25" i="14611"/>
  <c r="W96" i="14611"/>
  <c r="Z37" i="14611"/>
  <c r="A57" i="14611"/>
  <c r="U3" i="14611"/>
  <c r="AA49" i="14611"/>
  <c r="W55" i="14611"/>
  <c r="P53" i="14611"/>
  <c r="Z90" i="14611"/>
  <c r="AB42" i="14611"/>
  <c r="U82" i="14611"/>
  <c r="M9" i="14611"/>
  <c r="M3" i="14611"/>
  <c r="Y51" i="14611"/>
  <c r="P16" i="14611"/>
  <c r="O31" i="14611"/>
  <c r="L4" i="14611"/>
  <c r="J94" i="14611"/>
  <c r="E60" i="14611"/>
  <c r="V47" i="14611"/>
  <c r="X63" i="14611"/>
  <c r="O85" i="14611"/>
  <c r="J99" i="14611"/>
  <c r="A9" i="14611"/>
  <c r="H29" i="14611"/>
  <c r="A6" i="14600"/>
  <c r="R86" i="14611"/>
  <c r="X9" i="14611"/>
  <c r="H19" i="14611"/>
  <c r="Q73" i="14611"/>
  <c r="J98" i="14611"/>
  <c r="Z83" i="14611"/>
  <c r="F87" i="14611"/>
  <c r="S99" i="14611"/>
  <c r="O72" i="14611"/>
  <c r="C77" i="14611"/>
  <c r="P52" i="14611"/>
  <c r="E91" i="14611"/>
  <c r="C59" i="14611"/>
  <c r="S66" i="14611"/>
  <c r="AB38" i="14611"/>
  <c r="AS12" i="2"/>
  <c r="AA5" i="14611"/>
  <c r="I19" i="14611"/>
  <c r="P23" i="14611"/>
  <c r="C93" i="14611"/>
  <c r="AA23" i="14611"/>
  <c r="F41" i="14611"/>
  <c r="A4" i="14611"/>
  <c r="V15" i="14611"/>
  <c r="R96" i="14611"/>
  <c r="R75" i="14611"/>
  <c r="I11" i="14611"/>
  <c r="S41" i="14611"/>
  <c r="M25" i="14611"/>
  <c r="K87" i="14611"/>
  <c r="C70" i="14611"/>
  <c r="Z3" i="14611"/>
  <c r="G35" i="14611"/>
  <c r="Z20" i="14611"/>
  <c r="AB47" i="14611"/>
  <c r="AA18" i="14611"/>
  <c r="U25" i="14611"/>
  <c r="W77" i="14611"/>
  <c r="T48" i="14611"/>
  <c r="P54" i="14611"/>
  <c r="L73" i="14611"/>
  <c r="P64" i="14611"/>
  <c r="M72" i="14611"/>
  <c r="W84" i="14611"/>
  <c r="I83" i="14611"/>
  <c r="J76" i="14611"/>
  <c r="AB102" i="14611"/>
  <c r="J101" i="14611"/>
  <c r="U4" i="14611"/>
  <c r="S25" i="14611"/>
  <c r="P94" i="14611"/>
  <c r="S42" i="14611"/>
  <c r="Q33" i="14611"/>
  <c r="D52" i="14611"/>
  <c r="S51" i="14611"/>
  <c r="M93" i="14611"/>
  <c r="C94" i="14611"/>
  <c r="F50" i="14611"/>
  <c r="Y5" i="14611"/>
  <c r="AB78" i="14611"/>
  <c r="M45" i="14611"/>
  <c r="A80" i="14611"/>
  <c r="H60" i="14611"/>
  <c r="T36" i="14611"/>
  <c r="E49" i="14611"/>
  <c r="T9" i="14611"/>
  <c r="Y93" i="14611"/>
  <c r="J69" i="14611"/>
  <c r="M14" i="14611"/>
  <c r="A17" i="14611"/>
  <c r="M65" i="14611"/>
  <c r="B12" i="14611"/>
  <c r="C50" i="14611"/>
  <c r="AB35" i="14611"/>
  <c r="L68" i="14611"/>
  <c r="Q63" i="14611"/>
  <c r="B33" i="14611"/>
  <c r="U71" i="14611"/>
  <c r="N12" i="14611"/>
  <c r="V90" i="14611"/>
  <c r="W37" i="14611"/>
  <c r="R30" i="14611"/>
  <c r="A100" i="14611"/>
  <c r="S92" i="14611"/>
  <c r="C64" i="14611"/>
  <c r="T18" i="14611"/>
  <c r="W53" i="14611"/>
  <c r="F83" i="14611"/>
  <c r="S20" i="14611"/>
  <c r="AB90" i="14611"/>
  <c r="R24" i="14611"/>
  <c r="A15" i="14611"/>
  <c r="F89" i="14611"/>
  <c r="I98" i="14611"/>
  <c r="AS32" i="2"/>
  <c r="AA21" i="14611"/>
  <c r="AS10" i="2"/>
  <c r="O8" i="14611"/>
  <c r="I69" i="14611"/>
  <c r="T99" i="14611"/>
  <c r="Y96" i="14611"/>
  <c r="U95" i="14611"/>
  <c r="A62" i="14611"/>
  <c r="A91" i="14611"/>
  <c r="T67" i="14611"/>
  <c r="R17" i="14611"/>
  <c r="C96" i="14611"/>
  <c r="AA40" i="14611"/>
  <c r="V70" i="14611"/>
  <c r="X52" i="14611"/>
  <c r="Y47" i="14611"/>
  <c r="AS43" i="2"/>
  <c r="O35" i="14611"/>
  <c r="L19" i="14611"/>
  <c r="R71" i="14611"/>
  <c r="D73" i="14611"/>
  <c r="V92" i="14611"/>
  <c r="K89" i="14611"/>
  <c r="O21" i="14611"/>
  <c r="K68" i="14611"/>
  <c r="J58" i="14611"/>
  <c r="Y101" i="14611"/>
  <c r="Y90" i="14611"/>
  <c r="F66" i="14611"/>
  <c r="A50" i="14611"/>
  <c r="R44" i="14611"/>
  <c r="AS49" i="2"/>
  <c r="P20" i="14611"/>
  <c r="AB64" i="14611"/>
  <c r="A32" i="14611"/>
  <c r="AA59" i="14611"/>
  <c r="Z32" i="14611"/>
  <c r="D10" i="14611"/>
  <c r="V99" i="14611"/>
  <c r="C92" i="14611"/>
  <c r="AB7" i="14611"/>
  <c r="A83" i="14611"/>
  <c r="Q74" i="14611"/>
  <c r="A11" i="14611"/>
  <c r="G48" i="14611"/>
  <c r="J89" i="14611"/>
  <c r="AS28" i="2"/>
  <c r="X16" i="14611"/>
  <c r="X22" i="14611"/>
  <c r="M63" i="14611"/>
  <c r="E20" i="14611"/>
  <c r="AB82" i="14611"/>
  <c r="M66" i="14611"/>
  <c r="P35" i="14611"/>
  <c r="P18" i="14611"/>
  <c r="W20" i="14611"/>
  <c r="H65" i="14611"/>
  <c r="M49" i="14611"/>
  <c r="W70" i="14611"/>
  <c r="T75" i="14611"/>
  <c r="S78" i="14611"/>
  <c r="R61" i="14611"/>
  <c r="K49" i="14611"/>
  <c r="R66" i="14611"/>
  <c r="G71" i="14611"/>
  <c r="A21" i="14611"/>
  <c r="G80" i="14611"/>
  <c r="Y21" i="14611"/>
  <c r="U72" i="14611"/>
  <c r="J24" i="14611"/>
  <c r="Z45" i="14611"/>
  <c r="E80" i="14611"/>
  <c r="S67" i="14611"/>
  <c r="I66" i="14611"/>
  <c r="AB81" i="14611"/>
  <c r="AB87" i="14611"/>
  <c r="AU55" i="2"/>
  <c r="AU22" i="2"/>
  <c r="AU42" i="2"/>
  <c r="O92" i="14611"/>
  <c r="X67" i="14611"/>
  <c r="C17" i="14611"/>
  <c r="Y46" i="14611"/>
  <c r="Y68" i="14611"/>
  <c r="K76" i="14611"/>
  <c r="E99" i="14611"/>
  <c r="O58" i="14611"/>
  <c r="I79" i="14611"/>
  <c r="A46" i="14611"/>
  <c r="M30" i="14611"/>
  <c r="Y24" i="14611"/>
  <c r="O67" i="14611"/>
  <c r="K25" i="14611"/>
  <c r="Y102" i="14611"/>
  <c r="X66" i="14611"/>
  <c r="A64" i="14611"/>
  <c r="K83" i="14611"/>
  <c r="G87" i="14611"/>
  <c r="H99" i="14611"/>
  <c r="F8" i="14611"/>
  <c r="C79" i="14611"/>
  <c r="U63" i="14611"/>
  <c r="A84" i="14611"/>
  <c r="T43" i="14611"/>
  <c r="T24" i="14611"/>
  <c r="AA52" i="14611"/>
  <c r="S19" i="14611"/>
  <c r="G52" i="14611"/>
  <c r="Z77" i="14611"/>
  <c r="J91" i="14611"/>
  <c r="X87" i="14611"/>
  <c r="G91" i="14611"/>
  <c r="AA39" i="14611"/>
  <c r="R102" i="14611"/>
  <c r="Y48" i="14611"/>
  <c r="U92" i="14611"/>
  <c r="E86" i="14611"/>
  <c r="O59" i="14611"/>
  <c r="N37" i="14611"/>
  <c r="B17" i="14611"/>
  <c r="L8" i="14611"/>
  <c r="G11" i="14611"/>
  <c r="J38" i="14611"/>
  <c r="R92" i="14611"/>
  <c r="Q64" i="14611"/>
  <c r="AB63" i="14611"/>
  <c r="A39" i="14611"/>
  <c r="I37" i="14611"/>
  <c r="K90" i="14611"/>
  <c r="G96" i="14611"/>
  <c r="J86" i="14611"/>
  <c r="F76" i="14611"/>
  <c r="R12" i="14611"/>
  <c r="X81" i="14611"/>
  <c r="AS20" i="2"/>
  <c r="H28" i="14611"/>
  <c r="AA37" i="14611"/>
  <c r="O57" i="14611"/>
  <c r="H4" i="14611"/>
  <c r="T74" i="14611"/>
  <c r="K4" i="14611"/>
  <c r="F80" i="14611"/>
  <c r="M53" i="14611"/>
  <c r="O88" i="14611"/>
  <c r="L80" i="14611"/>
  <c r="I78" i="14611"/>
  <c r="V73" i="14611"/>
  <c r="A40" i="14611"/>
  <c r="L100" i="14611"/>
  <c r="P21" i="14611"/>
  <c r="S84" i="14611"/>
  <c r="AS13" i="2"/>
  <c r="G75" i="14611"/>
  <c r="S55" i="14611"/>
  <c r="Y3" i="14611"/>
  <c r="E37" i="14611"/>
  <c r="H42" i="14611"/>
  <c r="R93" i="14611"/>
  <c r="AA79" i="14611"/>
  <c r="L28" i="14611"/>
  <c r="D54" i="14611"/>
  <c r="Z86" i="14611"/>
  <c r="L69" i="14611"/>
  <c r="E34" i="14611"/>
  <c r="AB80" i="14611"/>
  <c r="O39" i="14611"/>
  <c r="AS45" i="2"/>
  <c r="X10" i="14611"/>
  <c r="F7" i="14611"/>
  <c r="H9" i="14611"/>
  <c r="G24" i="14611"/>
  <c r="N39" i="14611"/>
  <c r="O65" i="14611"/>
  <c r="K16" i="14611"/>
  <c r="H25" i="14611"/>
  <c r="Y17" i="14611"/>
  <c r="AB67" i="14611"/>
  <c r="E15" i="14611"/>
  <c r="AA55" i="14611"/>
  <c r="AB96" i="14611"/>
  <c r="Y38" i="14611"/>
  <c r="AS44" i="2"/>
  <c r="J57" i="14611"/>
  <c r="L31" i="14611"/>
  <c r="O7" i="14611"/>
  <c r="AB15" i="14611"/>
  <c r="B45" i="14611"/>
  <c r="O75" i="14611"/>
  <c r="O84" i="14611"/>
  <c r="C85" i="14611"/>
  <c r="AA26" i="14611"/>
  <c r="V101" i="14611"/>
  <c r="C16" i="14611"/>
  <c r="Y89" i="14611"/>
  <c r="C74" i="14611"/>
  <c r="X62" i="14611"/>
  <c r="X100" i="14611"/>
  <c r="Y53" i="14611"/>
  <c r="AS40" i="2"/>
  <c r="Z35" i="14611"/>
  <c r="C62" i="14611"/>
  <c r="X41" i="14611"/>
  <c r="L38" i="14611"/>
  <c r="T46" i="14611"/>
  <c r="O19" i="14611"/>
  <c r="S52" i="14611"/>
  <c r="Y50" i="14611"/>
  <c r="X65" i="14611"/>
  <c r="K11" i="14611"/>
  <c r="U45" i="14611"/>
  <c r="R18" i="14611"/>
  <c r="C21" i="14611"/>
  <c r="K59" i="14611"/>
  <c r="G65" i="14611"/>
  <c r="E67" i="14611"/>
  <c r="AA44" i="14611"/>
  <c r="X23" i="14611"/>
  <c r="K27" i="14611"/>
  <c r="Q9" i="14611"/>
  <c r="H75" i="14611"/>
  <c r="M54" i="14611"/>
  <c r="L78" i="14611"/>
  <c r="A89" i="14611"/>
  <c r="B38" i="14611"/>
  <c r="A47" i="14611"/>
  <c r="AA71" i="14611"/>
  <c r="U52" i="14611"/>
  <c r="S69" i="14611"/>
  <c r="S59" i="14611"/>
  <c r="V88" i="14611"/>
  <c r="H57" i="14611"/>
  <c r="S6" i="14611"/>
  <c r="I46" i="14611"/>
  <c r="K91" i="14611"/>
  <c r="S64" i="14611"/>
  <c r="H55" i="14611"/>
  <c r="AA70" i="14611"/>
  <c r="A55" i="14611"/>
  <c r="A18" i="14611"/>
  <c r="Q96" i="14611"/>
  <c r="G58" i="14611"/>
  <c r="AB92" i="14611"/>
  <c r="N82" i="14611"/>
  <c r="U93" i="14611"/>
  <c r="M92" i="14611"/>
  <c r="AS34" i="2"/>
  <c r="I4" i="14611"/>
  <c r="P38" i="14611"/>
  <c r="W28" i="14611"/>
  <c r="U54" i="14611"/>
  <c r="I82" i="14611"/>
  <c r="Y86" i="14611"/>
  <c r="B88" i="14611"/>
  <c r="T21" i="14611"/>
  <c r="J90" i="14611"/>
  <c r="E83" i="14611"/>
  <c r="A66" i="14611"/>
  <c r="M102" i="14611"/>
  <c r="X98" i="14611"/>
  <c r="C98" i="14611"/>
  <c r="P91" i="14611"/>
  <c r="F60" i="14611"/>
  <c r="T95" i="14611"/>
  <c r="B80" i="14611"/>
  <c r="X7" i="14611"/>
  <c r="AA51" i="14611"/>
  <c r="U24" i="14611"/>
  <c r="A37" i="14611"/>
  <c r="AA69" i="14611"/>
  <c r="Z12" i="14611"/>
  <c r="Q40" i="14611"/>
  <c r="B101" i="14611"/>
  <c r="T96" i="14611"/>
  <c r="AA91" i="14611"/>
  <c r="J102" i="14611"/>
  <c r="L71" i="14611"/>
  <c r="A96" i="14611"/>
  <c r="AB70" i="14611"/>
  <c r="S102" i="14611"/>
  <c r="K85" i="14611"/>
  <c r="H92" i="14611"/>
  <c r="AU18" i="2"/>
  <c r="AU38" i="2"/>
  <c r="AU45" i="2"/>
  <c r="AU29" i="2"/>
  <c r="AU33" i="2"/>
  <c r="AU40" i="2"/>
  <c r="AU37" i="2"/>
  <c r="AU50" i="2"/>
  <c r="AU19" i="2"/>
  <c r="AU28" i="2"/>
  <c r="AU10" i="2"/>
  <c r="AU13" i="2"/>
  <c r="V27" i="14611"/>
  <c r="L11" i="14611"/>
  <c r="A76" i="14611"/>
  <c r="S56" i="14611"/>
  <c r="R27" i="14611"/>
  <c r="R72" i="14611"/>
  <c r="AU53" i="2"/>
  <c r="AU25" i="2"/>
  <c r="AU23" i="2"/>
  <c r="AU52" i="2"/>
  <c r="AU27" i="2"/>
  <c r="AU35" i="2"/>
  <c r="AS9" i="2"/>
  <c r="AU34" i="2"/>
  <c r="AU54" i="2"/>
  <c r="Z100" i="14611"/>
  <c r="AS21" i="2"/>
  <c r="H7" i="14611"/>
  <c r="T23" i="14611"/>
  <c r="K52" i="14611"/>
  <c r="M79" i="14611"/>
  <c r="G63" i="14611"/>
  <c r="C86" i="14611"/>
  <c r="M88" i="14611"/>
  <c r="O89" i="14611"/>
  <c r="E29" i="14611"/>
  <c r="U48" i="14611"/>
  <c r="Y95" i="14611"/>
  <c r="D36" i="14611"/>
  <c r="D98" i="14611"/>
  <c r="N83" i="14611"/>
  <c r="Q75" i="14611"/>
  <c r="W65" i="14611"/>
  <c r="T29" i="14611"/>
  <c r="J61" i="14611"/>
  <c r="I41" i="14611"/>
  <c r="F85" i="14611"/>
  <c r="V35" i="14611"/>
  <c r="F40" i="14611"/>
  <c r="H94" i="14611"/>
  <c r="R35" i="14611"/>
  <c r="U53" i="14611"/>
  <c r="E51" i="14611"/>
  <c r="D95" i="14611"/>
  <c r="B73" i="14611"/>
  <c r="W63" i="14611"/>
  <c r="O91" i="14611"/>
  <c r="F77" i="14611"/>
  <c r="R20" i="14611"/>
  <c r="Y12" i="14611"/>
  <c r="V40" i="14611"/>
  <c r="S44" i="14611"/>
  <c r="O81" i="14611"/>
  <c r="A71" i="14611"/>
  <c r="B27" i="14611"/>
  <c r="AA77" i="14611"/>
  <c r="J22" i="14611"/>
  <c r="D93" i="14611"/>
  <c r="S38" i="14611"/>
  <c r="L91" i="14611"/>
  <c r="Y9" i="14611"/>
  <c r="J56" i="14611"/>
  <c r="I102" i="14611"/>
  <c r="K94" i="14611"/>
  <c r="B77" i="14611"/>
  <c r="Y81" i="14611"/>
  <c r="F18" i="14611"/>
  <c r="Q52" i="14611"/>
  <c r="T57" i="14611"/>
  <c r="H11" i="14611"/>
  <c r="AS37" i="2"/>
  <c r="Q17" i="14611"/>
  <c r="Q31" i="14611"/>
  <c r="N90" i="14611"/>
  <c r="J15" i="14611"/>
  <c r="P40" i="14611"/>
  <c r="AB66" i="14611"/>
  <c r="R45" i="14611"/>
  <c r="P10" i="14611"/>
  <c r="L30" i="14611"/>
  <c r="A23" i="14611"/>
  <c r="V93" i="14611"/>
  <c r="K5" i="14611"/>
  <c r="H48" i="14611"/>
  <c r="H41" i="14611"/>
  <c r="B92" i="14611"/>
  <c r="L58" i="14611"/>
  <c r="V38" i="14611"/>
  <c r="C15" i="14611"/>
  <c r="E26" i="14611"/>
  <c r="K23" i="14611"/>
  <c r="T76" i="14611"/>
  <c r="L82" i="14611"/>
  <c r="D75" i="14611"/>
  <c r="N73" i="14611"/>
  <c r="H81" i="14611"/>
  <c r="R76" i="14611"/>
  <c r="B67" i="14611"/>
  <c r="Q5" i="14611"/>
  <c r="U50" i="14611"/>
  <c r="B66" i="14611"/>
  <c r="S53" i="14611"/>
  <c r="X35" i="14611"/>
  <c r="Y45" i="14611"/>
  <c r="Q85" i="14611"/>
  <c r="P49" i="14611"/>
  <c r="L32" i="14611"/>
  <c r="Y4" i="14611"/>
  <c r="F47" i="14611"/>
  <c r="V57" i="14611"/>
  <c r="W71" i="14611"/>
  <c r="E78" i="14611"/>
  <c r="J37" i="14611"/>
  <c r="I35" i="14611"/>
  <c r="S74" i="14611"/>
  <c r="N68" i="14611"/>
  <c r="I65" i="14611"/>
  <c r="AS17" i="2"/>
  <c r="T19" i="14611"/>
  <c r="O23" i="14611"/>
  <c r="K32" i="14611"/>
  <c r="B18" i="14611"/>
  <c r="S49" i="14611"/>
  <c r="W47" i="14611"/>
  <c r="Z46" i="14611"/>
  <c r="B56" i="14611"/>
  <c r="T87" i="14611"/>
  <c r="V34" i="14611"/>
  <c r="L65" i="14611"/>
  <c r="L84" i="14611"/>
  <c r="W68" i="14611"/>
  <c r="T100" i="14611"/>
  <c r="Y84" i="14611"/>
  <c r="C91" i="14611"/>
  <c r="F17" i="14611"/>
  <c r="Y13" i="14611"/>
  <c r="AB57" i="14611"/>
  <c r="Y20" i="14611"/>
  <c r="F54" i="14611"/>
  <c r="O45" i="14611"/>
  <c r="F88" i="14611"/>
  <c r="K38" i="14611"/>
  <c r="Y79" i="14611"/>
  <c r="AB86" i="14611"/>
  <c r="A27" i="14611"/>
  <c r="K72" i="14611"/>
  <c r="Z80" i="14611"/>
  <c r="AB98" i="14611"/>
  <c r="F68" i="14611"/>
  <c r="L35" i="14611"/>
  <c r="E100" i="14611"/>
  <c r="Z18" i="14611"/>
  <c r="I86" i="14611"/>
  <c r="U57" i="14611"/>
  <c r="R54" i="14611"/>
  <c r="J36" i="14611"/>
  <c r="K57" i="14611"/>
  <c r="P65" i="14611"/>
  <c r="A19" i="14611"/>
  <c r="T64" i="14611"/>
  <c r="S73" i="14611"/>
  <c r="Z33" i="14611"/>
  <c r="AA63" i="14611"/>
  <c r="I44" i="14611"/>
  <c r="AB49" i="14611"/>
  <c r="R5" i="14611"/>
  <c r="O101" i="14611"/>
  <c r="C63" i="14611"/>
  <c r="N49" i="14611"/>
  <c r="S11" i="14611"/>
  <c r="V28" i="14611"/>
  <c r="D77" i="14611"/>
  <c r="Q102" i="14611"/>
  <c r="Q41" i="14611"/>
  <c r="W79" i="14611"/>
  <c r="K93" i="14611"/>
  <c r="R74" i="14611"/>
  <c r="G68" i="14611"/>
  <c r="AA97" i="14611"/>
  <c r="N89" i="14611"/>
  <c r="W97" i="14611"/>
  <c r="AS31" i="2"/>
  <c r="D43" i="14611"/>
  <c r="V85" i="14611"/>
  <c r="W48" i="14611"/>
  <c r="W58" i="14611"/>
  <c r="Y83" i="14611"/>
  <c r="Z99" i="14611"/>
  <c r="A75" i="14611"/>
  <c r="V98" i="14611"/>
  <c r="H83" i="14611"/>
  <c r="AA6" i="14611"/>
  <c r="K45" i="14611"/>
  <c r="I87" i="14611"/>
  <c r="AA47" i="14611"/>
  <c r="M98" i="14611"/>
  <c r="R39" i="14611"/>
  <c r="K77" i="14611"/>
  <c r="D84" i="14611"/>
  <c r="Q62" i="14611"/>
  <c r="E55" i="14611"/>
  <c r="Q28" i="14611"/>
  <c r="W45" i="14611"/>
  <c r="X97" i="14611"/>
  <c r="C75" i="14611"/>
  <c r="P22" i="14611"/>
  <c r="F81" i="14611"/>
  <c r="L86" i="14611"/>
  <c r="B78" i="14611"/>
  <c r="R42" i="14611"/>
  <c r="AU16" i="2"/>
  <c r="AU56" i="2"/>
  <c r="AU30" i="2"/>
  <c r="H54" i="14611"/>
  <c r="L61" i="14611"/>
  <c r="Y37" i="14611"/>
  <c r="N88" i="14611"/>
  <c r="AA90" i="14611"/>
  <c r="F92" i="14611"/>
  <c r="P75" i="14611"/>
  <c r="Y39" i="14611"/>
  <c r="K80" i="14611"/>
  <c r="G59" i="14611"/>
  <c r="O43" i="14611"/>
  <c r="J13" i="14611"/>
  <c r="AB24" i="14611"/>
  <c r="P69" i="14611"/>
  <c r="Y36" i="14611"/>
  <c r="G64" i="14611"/>
  <c r="P12" i="14611"/>
  <c r="L26" i="14611"/>
  <c r="O99" i="14611"/>
  <c r="A72" i="14611"/>
  <c r="Y88" i="14611"/>
  <c r="AA33" i="14611"/>
  <c r="AA95" i="14611"/>
  <c r="O82" i="14611"/>
  <c r="G10" i="14611"/>
  <c r="Z40" i="14611"/>
  <c r="AA15" i="14611"/>
  <c r="H34" i="14611"/>
  <c r="V54" i="14611"/>
  <c r="W67" i="14611"/>
  <c r="AA61" i="14611"/>
  <c r="L44" i="14611"/>
  <c r="T50" i="14611"/>
  <c r="O90" i="14611"/>
  <c r="E66" i="14611"/>
  <c r="H96" i="14611"/>
  <c r="Z56" i="14611"/>
  <c r="N102" i="14611"/>
  <c r="J63" i="14611"/>
  <c r="AS15" i="2"/>
  <c r="V21" i="14611"/>
  <c r="Z69" i="14611"/>
  <c r="P17" i="14611"/>
  <c r="Q35" i="14611"/>
  <c r="E54" i="14611"/>
  <c r="H43" i="14611"/>
  <c r="V72" i="14611"/>
  <c r="X71" i="14611"/>
  <c r="D21" i="14611"/>
  <c r="P50" i="14611"/>
  <c r="S89" i="14611"/>
  <c r="O52" i="14611"/>
  <c r="Q22" i="14611"/>
  <c r="AB97" i="14611"/>
  <c r="D47" i="14611"/>
  <c r="AS33" i="2"/>
  <c r="X33" i="14611"/>
  <c r="M12" i="14611"/>
  <c r="AA16" i="14611"/>
  <c r="G3" i="14611"/>
  <c r="K101" i="14611"/>
  <c r="Q92" i="14611"/>
  <c r="L59" i="14611"/>
  <c r="Z64" i="14611"/>
  <c r="I49" i="14611"/>
  <c r="A16" i="14611"/>
  <c r="C81" i="14611"/>
  <c r="I76" i="14611"/>
  <c r="H95" i="14611"/>
  <c r="F82" i="14611"/>
  <c r="S91" i="14611"/>
  <c r="G83" i="14611"/>
  <c r="I7" i="14611"/>
  <c r="AB20" i="14611"/>
  <c r="X12" i="14611"/>
  <c r="V75" i="14611"/>
  <c r="M99" i="14611"/>
  <c r="J71" i="14611"/>
  <c r="L70" i="14611"/>
  <c r="D18" i="14611"/>
  <c r="X11" i="14611"/>
  <c r="E97" i="14611"/>
  <c r="H52" i="14611"/>
  <c r="Z75" i="14611"/>
  <c r="U80" i="14611"/>
  <c r="J25" i="14611"/>
  <c r="R87" i="14611"/>
  <c r="V43" i="14611"/>
  <c r="L24" i="14611"/>
  <c r="D102" i="14611"/>
  <c r="H14" i="14611"/>
  <c r="M52" i="14611"/>
  <c r="D3" i="14611"/>
  <c r="AA20" i="14611"/>
  <c r="B74" i="14611"/>
  <c r="Y66" i="14611"/>
  <c r="T14" i="14611"/>
  <c r="T39" i="14611"/>
  <c r="B71" i="14611"/>
  <c r="S96" i="14611"/>
  <c r="S32" i="14611"/>
  <c r="P70" i="14611"/>
  <c r="AS23" i="2"/>
  <c r="M36" i="14611"/>
  <c r="O93" i="14611"/>
  <c r="AB18" i="14611"/>
  <c r="J72" i="14611"/>
  <c r="E87" i="14611"/>
  <c r="Y55" i="14611"/>
  <c r="E52" i="14611"/>
  <c r="N98" i="14611"/>
  <c r="AB33" i="14611"/>
  <c r="J28" i="14611"/>
  <c r="D42" i="14611"/>
  <c r="Z48" i="14611"/>
  <c r="F57" i="14611"/>
  <c r="N99" i="14611"/>
  <c r="V77" i="14611"/>
  <c r="X21" i="14611"/>
  <c r="Z23" i="14611"/>
  <c r="AB25" i="14611"/>
  <c r="H20" i="14611"/>
  <c r="V24" i="14611"/>
  <c r="J26" i="14611"/>
  <c r="C4" i="14611"/>
  <c r="G60" i="14611"/>
  <c r="T38" i="14611"/>
  <c r="Z85" i="14611"/>
  <c r="E45" i="14611"/>
  <c r="U32" i="14611"/>
  <c r="R15" i="14611"/>
  <c r="L48" i="14611"/>
  <c r="Z98" i="14611"/>
  <c r="D31" i="14611"/>
  <c r="M82" i="14611"/>
  <c r="T51" i="14611"/>
  <c r="M26" i="14611"/>
  <c r="L18" i="14611"/>
  <c r="M32" i="14611"/>
  <c r="G97" i="14611"/>
  <c r="G17" i="14611"/>
  <c r="K92" i="14611"/>
  <c r="F63" i="14611"/>
  <c r="F27" i="14611"/>
  <c r="Y49" i="14611"/>
  <c r="C101" i="14611"/>
  <c r="AB46" i="14611"/>
  <c r="N41" i="14611"/>
  <c r="U59" i="14611"/>
  <c r="AB88" i="14611"/>
  <c r="L81" i="14611"/>
  <c r="F30" i="14611"/>
  <c r="V50" i="14611"/>
  <c r="G40" i="14611"/>
  <c r="Q12" i="14611"/>
  <c r="F65" i="14611"/>
  <c r="Z13" i="14611"/>
  <c r="AB65" i="14611"/>
  <c r="U69" i="14611"/>
  <c r="J44" i="14611"/>
  <c r="E57" i="14611"/>
  <c r="E28" i="14611"/>
  <c r="AA100" i="14611"/>
  <c r="G46" i="14611"/>
  <c r="N44" i="14611"/>
  <c r="Z39" i="14611"/>
  <c r="Z6" i="14611"/>
  <c r="N4" i="14611"/>
  <c r="T30" i="14611"/>
  <c r="E12" i="14611"/>
  <c r="Y82" i="14611"/>
  <c r="Z31" i="14611"/>
  <c r="K67" i="14611"/>
  <c r="X39" i="14611"/>
  <c r="Z42" i="14611"/>
  <c r="U47" i="14611"/>
  <c r="K36" i="14611"/>
  <c r="Z72" i="14611"/>
  <c r="N10" i="14611"/>
  <c r="V31" i="14611"/>
  <c r="M35" i="14611"/>
  <c r="Z44" i="14611"/>
  <c r="A54" i="14611"/>
  <c r="H88" i="14611"/>
  <c r="N55" i="14611"/>
  <c r="Z87" i="14611"/>
  <c r="K75" i="14611"/>
  <c r="X13" i="14611"/>
  <c r="S90" i="14611"/>
  <c r="V44" i="14611"/>
  <c r="Z89" i="14611"/>
  <c r="Y23" i="14611"/>
  <c r="Q82" i="14611"/>
  <c r="S87" i="14611"/>
  <c r="N63" i="14611"/>
  <c r="A48" i="14611"/>
  <c r="Y52" i="14611"/>
  <c r="Y59" i="14611"/>
  <c r="K47" i="14611"/>
  <c r="R53" i="14611"/>
  <c r="W59" i="14611"/>
  <c r="AU26" i="2"/>
  <c r="AU32" i="2"/>
  <c r="AU47" i="2"/>
  <c r="AU12" i="2"/>
  <c r="AU43" i="2"/>
  <c r="AU21" i="2"/>
  <c r="AU41" i="2"/>
  <c r="AU17" i="2"/>
  <c r="AU36" i="2"/>
  <c r="AU48" i="2"/>
  <c r="AU14" i="2"/>
  <c r="AU20" i="2"/>
  <c r="W69" i="14611"/>
  <c r="C42" i="14611"/>
  <c r="A12" i="14611"/>
  <c r="E75" i="14611"/>
  <c r="M84" i="14611"/>
  <c r="U89" i="14611"/>
  <c r="AU46" i="2"/>
  <c r="AU44" i="2"/>
  <c r="AU51" i="2"/>
  <c r="AU11" i="2"/>
  <c r="AU31" i="2"/>
  <c r="AU39" i="2"/>
  <c r="AU15" i="2"/>
  <c r="AU24" i="2"/>
  <c r="AU49" i="2"/>
  <c r="AU9" i="2"/>
  <c r="AP12" i="14611" l="1"/>
  <c r="AD42" i="14611"/>
  <c r="AE42" i="14611" s="1"/>
  <c r="AF42" i="14611" s="1"/>
  <c r="AP48" i="14611"/>
  <c r="AP54" i="14611"/>
  <c r="AC100" i="14611"/>
  <c r="AD101" i="14611"/>
  <c r="AE101" i="14611" s="1"/>
  <c r="AF101" i="14611" s="1"/>
  <c r="AD4" i="14611"/>
  <c r="AE4" i="14611" s="1"/>
  <c r="AF4" i="14611" s="1"/>
  <c r="AV23" i="2"/>
  <c r="AG23" i="2" s="1"/>
  <c r="AC20" i="14611"/>
  <c r="AD81" i="14611"/>
  <c r="AE81" i="14611" s="1"/>
  <c r="AF81" i="14611" s="1"/>
  <c r="AP16" i="14611"/>
  <c r="AC16" i="14611"/>
  <c r="AV33" i="2"/>
  <c r="AV15" i="2"/>
  <c r="AC61" i="14611"/>
  <c r="AC15" i="14611"/>
  <c r="AC95" i="14611"/>
  <c r="AC33" i="14611"/>
  <c r="AP72" i="14611"/>
  <c r="AC90" i="14611"/>
  <c r="AG90" i="14611" s="1"/>
  <c r="AD75" i="14611"/>
  <c r="AE75" i="14611" s="1"/>
  <c r="AF75" i="14611" s="1"/>
  <c r="AC47" i="14611"/>
  <c r="AC6" i="14611"/>
  <c r="AP75" i="14611"/>
  <c r="AV31" i="2"/>
  <c r="AC97" i="14611"/>
  <c r="AD63" i="14611"/>
  <c r="AE63" i="14611" s="1"/>
  <c r="AF63" i="14611" s="1"/>
  <c r="AC63" i="14611"/>
  <c r="AP19" i="14611"/>
  <c r="AP27" i="14611"/>
  <c r="AD91" i="14611"/>
  <c r="AE91" i="14611" s="1"/>
  <c r="AF91" i="14611" s="1"/>
  <c r="AV17" i="2"/>
  <c r="AG17" i="2" s="1"/>
  <c r="AD15" i="14611"/>
  <c r="AE15" i="14611" s="1"/>
  <c r="AF15" i="14611" s="1"/>
  <c r="AP23" i="14611"/>
  <c r="AV37" i="2"/>
  <c r="AF37" i="2" s="1"/>
  <c r="AC77" i="14611"/>
  <c r="AP71" i="14611"/>
  <c r="AD86" i="14611"/>
  <c r="AE86" i="14611" s="1"/>
  <c r="AF86" i="14611" s="1"/>
  <c r="AV21" i="2"/>
  <c r="AG21" i="2" s="1"/>
  <c r="AP76" i="14611"/>
  <c r="AP96" i="14611"/>
  <c r="AC91" i="14611"/>
  <c r="AC69" i="14611"/>
  <c r="AP37" i="14611"/>
  <c r="AC51" i="14611"/>
  <c r="AD98" i="14611"/>
  <c r="AE98" i="14611" s="1"/>
  <c r="AF98" i="14611" s="1"/>
  <c r="AP66" i="14611"/>
  <c r="AV34" i="2"/>
  <c r="AP18" i="14611"/>
  <c r="AP55" i="14611"/>
  <c r="AC70" i="14611"/>
  <c r="AC71" i="14611"/>
  <c r="AP47" i="14611"/>
  <c r="AP89" i="14611"/>
  <c r="AC44" i="14611"/>
  <c r="AD21" i="14611"/>
  <c r="AE21" i="14611" s="1"/>
  <c r="AF21" i="14611" s="1"/>
  <c r="AD62" i="14611"/>
  <c r="AE62" i="14611" s="1"/>
  <c r="AF62" i="14611" s="1"/>
  <c r="AV40" i="2"/>
  <c r="AD74" i="14611"/>
  <c r="AE74" i="14611" s="1"/>
  <c r="AF74" i="14611" s="1"/>
  <c r="AD16" i="14611"/>
  <c r="AE16" i="14611" s="1"/>
  <c r="AF16" i="14611" s="1"/>
  <c r="AC26" i="14611"/>
  <c r="AD85" i="14611"/>
  <c r="AE85" i="14611" s="1"/>
  <c r="AF85" i="14611" s="1"/>
  <c r="AV44" i="2"/>
  <c r="AG44" i="2" s="1"/>
  <c r="AC55" i="14611"/>
  <c r="AV45" i="2"/>
  <c r="AC79" i="14611"/>
  <c r="AV13" i="2"/>
  <c r="AP40" i="14611"/>
  <c r="AC37" i="14611"/>
  <c r="AV20" i="2"/>
  <c r="AP39" i="14611"/>
  <c r="AC39" i="14611"/>
  <c r="AG39" i="14611" s="1"/>
  <c r="AC52" i="14611"/>
  <c r="AP84" i="14611"/>
  <c r="AD79" i="14611"/>
  <c r="AE79" i="14611" s="1"/>
  <c r="AF79" i="14611" s="1"/>
  <c r="AP64" i="14611"/>
  <c r="AP46" i="14611"/>
  <c r="AD17" i="14611"/>
  <c r="AE17" i="14611" s="1"/>
  <c r="AF17" i="14611" s="1"/>
  <c r="AP21" i="14611"/>
  <c r="AV28" i="2"/>
  <c r="AG28" i="2" s="1"/>
  <c r="AP11" i="14611"/>
  <c r="AP83" i="14611"/>
  <c r="AD92" i="14611"/>
  <c r="AE92" i="14611" s="1"/>
  <c r="AF92" i="14611" s="1"/>
  <c r="AC59" i="14611"/>
  <c r="AG59" i="14611" s="1"/>
  <c r="AP32" i="14611"/>
  <c r="AV49" i="2"/>
  <c r="AP50" i="14611"/>
  <c r="AV43" i="2"/>
  <c r="AG43" i="2" s="1"/>
  <c r="AC40" i="14611"/>
  <c r="AD96" i="14611"/>
  <c r="AE96" i="14611" s="1"/>
  <c r="AF96" i="14611" s="1"/>
  <c r="AP91" i="14611"/>
  <c r="AP62" i="14611"/>
  <c r="AV10" i="2"/>
  <c r="AC21" i="14611"/>
  <c r="AV32" i="2"/>
  <c r="AG32" i="2" s="1"/>
  <c r="AP15" i="14611"/>
  <c r="AD64" i="14611"/>
  <c r="AE64" i="14611" s="1"/>
  <c r="AF64" i="14611" s="1"/>
  <c r="AP100" i="14611"/>
  <c r="AD50" i="14611"/>
  <c r="AE50" i="14611" s="1"/>
  <c r="AF50" i="14611" s="1"/>
  <c r="AP17" i="14611"/>
  <c r="AP80" i="14611"/>
  <c r="AD94" i="14611"/>
  <c r="AE94" i="14611" s="1"/>
  <c r="AF94" i="14611" s="1"/>
  <c r="AC18" i="14611"/>
  <c r="AD70" i="14611"/>
  <c r="AE70" i="14611" s="1"/>
  <c r="AF70" i="14611" s="1"/>
  <c r="AP4" i="14611"/>
  <c r="AC23" i="14611"/>
  <c r="AD93" i="14611"/>
  <c r="AE93" i="14611" s="1"/>
  <c r="AF93" i="14611" s="1"/>
  <c r="AC5" i="14611"/>
  <c r="AG5" i="14611" s="1"/>
  <c r="AL5" i="14611" s="1"/>
  <c r="AV12" i="2"/>
  <c r="AD59" i="14611"/>
  <c r="AE59" i="14611" s="1"/>
  <c r="AF59" i="14611" s="1"/>
  <c r="AD77" i="14611"/>
  <c r="AE77" i="14611" s="1"/>
  <c r="AF77" i="14611" s="1"/>
  <c r="B10" i="14600"/>
  <c r="B14" i="14600"/>
  <c r="B12" i="14600"/>
  <c r="B11" i="14600"/>
  <c r="B13" i="14600"/>
  <c r="B7" i="14600"/>
  <c r="AP9" i="14611"/>
  <c r="AC49" i="14611"/>
  <c r="AP57" i="14611"/>
  <c r="AD68" i="14611"/>
  <c r="AE68" i="14611" s="1"/>
  <c r="AF68" i="14611" s="1"/>
  <c r="AD35" i="14611"/>
  <c r="AE35" i="14611" s="1"/>
  <c r="AF35" i="14611" s="1"/>
  <c r="AV42" i="2"/>
  <c r="AG42" i="2" s="1"/>
  <c r="AD56" i="14611"/>
  <c r="AE56" i="14611" s="1"/>
  <c r="AF56" i="14611" s="1"/>
  <c r="AD30" i="14611"/>
  <c r="AE30" i="14611" s="1"/>
  <c r="AF30" i="14611" s="1"/>
  <c r="AV27" i="2"/>
  <c r="AC46" i="14611"/>
  <c r="AC92" i="14611"/>
  <c r="AG92" i="14611" s="1"/>
  <c r="AV36" i="2"/>
  <c r="AP34" i="14611"/>
  <c r="AC81" i="14611"/>
  <c r="AG81" i="14611" s="1"/>
  <c r="AL81" i="14611" s="1"/>
  <c r="AD47" i="14611"/>
  <c r="AE47" i="14611" s="1"/>
  <c r="AF47" i="14611" s="1"/>
  <c r="AD90" i="14611"/>
  <c r="AE90" i="14611" s="1"/>
  <c r="AF90" i="14611" s="1"/>
  <c r="AP61" i="14611"/>
  <c r="AD84" i="14611"/>
  <c r="AE84" i="14611" s="1"/>
  <c r="AF84" i="14611" s="1"/>
  <c r="AP86" i="14611"/>
  <c r="AD22" i="14611"/>
  <c r="AE22" i="14611" s="1"/>
  <c r="AF22" i="14611" s="1"/>
  <c r="AD48" i="14611"/>
  <c r="AE48" i="14611" s="1"/>
  <c r="AF48" i="14611" s="1"/>
  <c r="AV46" i="2"/>
  <c r="AG46" i="2" s="1"/>
  <c r="AP88" i="14611"/>
  <c r="AV22" i="2"/>
  <c r="AC38" i="14611"/>
  <c r="AP38" i="14611"/>
  <c r="AV29" i="2"/>
  <c r="AG29" i="2" s="1"/>
  <c r="AP22" i="14611"/>
  <c r="AC24" i="14611"/>
  <c r="AV47" i="2"/>
  <c r="AG47" i="2" s="1"/>
  <c r="AP65" i="14611"/>
  <c r="AP98" i="14611"/>
  <c r="AC27" i="14611"/>
  <c r="AC17" i="14611"/>
  <c r="AG17" i="14611" s="1"/>
  <c r="AH17" i="14611" s="1"/>
  <c r="AP13" i="14611"/>
  <c r="AC22" i="14611"/>
  <c r="AG22" i="14611" s="1"/>
  <c r="AH22" i="14611" s="1"/>
  <c r="AC65" i="14611"/>
  <c r="AD6" i="14611"/>
  <c r="AE6" i="14611" s="1"/>
  <c r="AF6" i="14611" s="1"/>
  <c r="AD99" i="14611"/>
  <c r="AE99" i="14611" s="1"/>
  <c r="AF99" i="14611" s="1"/>
  <c r="AC98" i="14611"/>
  <c r="AG98" i="14611" s="1"/>
  <c r="AL98" i="14611" s="1"/>
  <c r="AP25" i="14611"/>
  <c r="AP77" i="14611"/>
  <c r="AD9" i="14611"/>
  <c r="AE9" i="14611" s="1"/>
  <c r="AF9" i="14611" s="1"/>
  <c r="AD51" i="14611"/>
  <c r="AE51" i="14611" s="1"/>
  <c r="AF51" i="14611" s="1"/>
  <c r="AP31" i="14611"/>
  <c r="A7" i="2"/>
  <c r="AF6" i="2"/>
  <c r="AV41" i="2"/>
  <c r="AP20" i="14611"/>
  <c r="AD73" i="14611"/>
  <c r="AE73" i="14611" s="1"/>
  <c r="AF73" i="14611" s="1"/>
  <c r="AC12" i="14611"/>
  <c r="AV54" i="2"/>
  <c r="AP93" i="14611"/>
  <c r="AC41" i="14611"/>
  <c r="AC102" i="14611"/>
  <c r="AC64" i="14611"/>
  <c r="AD72" i="14611"/>
  <c r="AE72" i="14611" s="1"/>
  <c r="AF72" i="14611" s="1"/>
  <c r="AC48" i="14611"/>
  <c r="AG48" i="14611" s="1"/>
  <c r="AM48" i="14611" s="1"/>
  <c r="AD65" i="14611"/>
  <c r="AE65" i="14611" s="1"/>
  <c r="AF65" i="14611" s="1"/>
  <c r="AC31" i="14611"/>
  <c r="AD52" i="14611"/>
  <c r="AE52" i="14611" s="1"/>
  <c r="AF52" i="14611" s="1"/>
  <c r="AD67" i="14611"/>
  <c r="AE67" i="14611" s="1"/>
  <c r="AF67" i="14611" s="1"/>
  <c r="AC96" i="14611"/>
  <c r="AG96" i="14611" s="1"/>
  <c r="AP45" i="14611"/>
  <c r="AC34" i="14611"/>
  <c r="AD40" i="14611"/>
  <c r="AE40" i="14611" s="1"/>
  <c r="AV18" i="2"/>
  <c r="AG18" i="2" s="1"/>
  <c r="AC72" i="14611"/>
  <c r="AD87" i="14611"/>
  <c r="AE87" i="14611" s="1"/>
  <c r="AF87" i="14611" s="1"/>
  <c r="AP95" i="14611"/>
  <c r="AP90" i="14611"/>
  <c r="AP29" i="14611"/>
  <c r="AV48" i="2"/>
  <c r="AP8" i="14611"/>
  <c r="AC58" i="14611"/>
  <c r="AD76" i="14611"/>
  <c r="AE76" i="14611" s="1"/>
  <c r="AF76" i="14611" s="1"/>
  <c r="AP59" i="14611"/>
  <c r="AC80" i="14611"/>
  <c r="AC101" i="14611"/>
  <c r="AG101" i="14611" s="1"/>
  <c r="AP44" i="14611"/>
  <c r="AC29" i="14611"/>
  <c r="AP82" i="14611"/>
  <c r="AC66" i="14611"/>
  <c r="AV53" i="2"/>
  <c r="AP10" i="14611"/>
  <c r="AD24" i="14611"/>
  <c r="AE24" i="14611" s="1"/>
  <c r="AF24" i="14611" s="1"/>
  <c r="AC86" i="14611"/>
  <c r="AG86" i="14611" s="1"/>
  <c r="AC68" i="14611"/>
  <c r="AP52" i="14611"/>
  <c r="AP87" i="14611"/>
  <c r="AP43" i="14611"/>
  <c r="AP28" i="14611"/>
  <c r="AD66" i="14611"/>
  <c r="AE66" i="14611" s="1"/>
  <c r="AF66" i="14611" s="1"/>
  <c r="AD31" i="14611"/>
  <c r="AE31" i="14611" s="1"/>
  <c r="AF31" i="14611" s="1"/>
  <c r="AP58" i="14611"/>
  <c r="AP67" i="14611"/>
  <c r="AP92" i="14611"/>
  <c r="AC99" i="14611"/>
  <c r="AD82" i="14611"/>
  <c r="AE82" i="14611" s="1"/>
  <c r="AF82" i="14611" s="1"/>
  <c r="AV50" i="2"/>
  <c r="AP26" i="14611"/>
  <c r="AC93" i="14611"/>
  <c r="AG93" i="14611" s="1"/>
  <c r="AK93" i="14611" s="1"/>
  <c r="AC87" i="14611"/>
  <c r="AG87" i="14611" s="1"/>
  <c r="AL87" i="14611" s="1"/>
  <c r="AC50" i="14611"/>
  <c r="AC36" i="14611"/>
  <c r="AP69" i="14611"/>
  <c r="AP101" i="14611"/>
  <c r="AP42" i="14611"/>
  <c r="AC57" i="14611"/>
  <c r="AV11" i="2"/>
  <c r="AD54" i="14611"/>
  <c r="AE54" i="14611" s="1"/>
  <c r="AF54" i="14611" s="1"/>
  <c r="AD33" i="14611"/>
  <c r="AE33" i="14611" s="1"/>
  <c r="AF33" i="14611" s="1"/>
  <c r="AD25" i="14611"/>
  <c r="AE25" i="14611" s="1"/>
  <c r="AF25" i="14611" s="1"/>
  <c r="AP73" i="14611"/>
  <c r="AD83" i="14611"/>
  <c r="AE83" i="14611" s="1"/>
  <c r="AF83" i="14611" s="1"/>
  <c r="AD53" i="14611"/>
  <c r="AE53" i="14611" s="1"/>
  <c r="AF53" i="14611" s="1"/>
  <c r="AC62" i="14611"/>
  <c r="AG62" i="14611" s="1"/>
  <c r="AJ62" i="14611" s="1"/>
  <c r="AP97" i="14611"/>
  <c r="AP56" i="14611"/>
  <c r="AD61" i="14611"/>
  <c r="AE61" i="14611" s="1"/>
  <c r="AF61" i="14611" s="1"/>
  <c r="AP14" i="14611"/>
  <c r="AP81" i="14611"/>
  <c r="AP36" i="14611"/>
  <c r="AC94" i="14611"/>
  <c r="AG94" i="14611" s="1"/>
  <c r="AN94" i="14611" s="1"/>
  <c r="AC88" i="14611"/>
  <c r="AP102" i="14611"/>
  <c r="AD3" i="14611"/>
  <c r="AE3" i="14611" s="1"/>
  <c r="AF3" i="14611" s="1"/>
  <c r="AP41" i="14611"/>
  <c r="AP63" i="14611"/>
  <c r="AC78" i="14611"/>
  <c r="AC4" i="14611"/>
  <c r="AG4" i="14611" s="1"/>
  <c r="AL4" i="14611" s="1"/>
  <c r="AP7" i="14611"/>
  <c r="AP33" i="14611"/>
  <c r="AC67" i="14611"/>
  <c r="AG67" i="14611" s="1"/>
  <c r="AD102" i="14611"/>
  <c r="AE102" i="14611" s="1"/>
  <c r="AF102" i="14611" s="1"/>
  <c r="AD80" i="14611"/>
  <c r="AE80" i="14611" s="1"/>
  <c r="AF80" i="14611" s="1"/>
  <c r="AP79" i="14611"/>
  <c r="AD44" i="14611"/>
  <c r="AE44" i="14611" s="1"/>
  <c r="AF44" i="14611" s="1"/>
  <c r="AP53" i="14611"/>
  <c r="P9" i="14600"/>
  <c r="AP78" i="14611"/>
  <c r="AD78" i="14611"/>
  <c r="AE78" i="14611" s="1"/>
  <c r="AF78" i="14611" s="1"/>
  <c r="AP74" i="14611"/>
  <c r="AP68" i="14611"/>
  <c r="AD23" i="14611"/>
  <c r="AE23" i="14611" s="1"/>
  <c r="AF23" i="14611" s="1"/>
  <c r="AD10" i="14611"/>
  <c r="AE10" i="14611" s="1"/>
  <c r="AF10" i="14611" s="1"/>
  <c r="AC8" i="14611"/>
  <c r="AD69" i="14611"/>
  <c r="AE69" i="14611" s="1"/>
  <c r="AF69" i="14611" s="1"/>
  <c r="AC74" i="14611"/>
  <c r="AP60" i="14611"/>
  <c r="AP94" i="14611"/>
  <c r="AD19" i="14611"/>
  <c r="AE19" i="14611" s="1"/>
  <c r="AF19" i="14611" s="1"/>
  <c r="AD11" i="14611"/>
  <c r="AE11" i="14611" s="1"/>
  <c r="AF11" i="14611" s="1"/>
  <c r="AD95" i="14611"/>
  <c r="AE95" i="14611" s="1"/>
  <c r="AF95" i="14611" s="1"/>
  <c r="AD43" i="14611"/>
  <c r="AE43" i="14611" s="1"/>
  <c r="AF43" i="14611" s="1"/>
  <c r="AP5" i="14611"/>
  <c r="AD88" i="14611"/>
  <c r="AE88" i="14611" s="1"/>
  <c r="AF88" i="14611" s="1"/>
  <c r="AV55" i="2"/>
  <c r="AD36" i="14611"/>
  <c r="AE36" i="14611" s="1"/>
  <c r="AF36" i="14611" s="1"/>
  <c r="AV14" i="2"/>
  <c r="AD58" i="14611"/>
  <c r="AE58" i="14611" s="1"/>
  <c r="AF58" i="14611" s="1"/>
  <c r="AC82" i="14611"/>
  <c r="AD55" i="14611"/>
  <c r="AE55" i="14611" s="1"/>
  <c r="AF55" i="14611" s="1"/>
  <c r="AP99" i="14611"/>
  <c r="AP70" i="14611"/>
  <c r="AD60" i="14611"/>
  <c r="AE60" i="14611" s="1"/>
  <c r="AF60" i="14611" s="1"/>
  <c r="AC84" i="14611"/>
  <c r="AG84" i="14611" s="1"/>
  <c r="AO84" i="14611" s="1"/>
  <c r="AD46" i="14611"/>
  <c r="AE46" i="14611" s="1"/>
  <c r="AF46" i="14611" s="1"/>
  <c r="AC76" i="14611"/>
  <c r="AG76" i="14611" s="1"/>
  <c r="AN76" i="14611" s="1"/>
  <c r="AP24" i="14611"/>
  <c r="AD29" i="14611"/>
  <c r="AE29" i="14611" s="1"/>
  <c r="AF29" i="14611" s="1"/>
  <c r="AC42" i="14611"/>
  <c r="AG42" i="14611" s="1"/>
  <c r="AM42" i="14611" s="1"/>
  <c r="AC45" i="14611"/>
  <c r="AC7" i="14611"/>
  <c r="AD14" i="14611"/>
  <c r="AE14" i="14611" s="1"/>
  <c r="AF14" i="14611" s="1"/>
  <c r="AD20" i="14611"/>
  <c r="AE20" i="14611" s="1"/>
  <c r="AF20" i="14611" s="1"/>
  <c r="AP51" i="14611"/>
  <c r="AD45" i="14611"/>
  <c r="AE45" i="14611" s="1"/>
  <c r="AD49" i="14611"/>
  <c r="AE49" i="14611" s="1"/>
  <c r="AF49" i="14611" s="1"/>
  <c r="AC9" i="14611"/>
  <c r="AV19" i="2"/>
  <c r="AD28" i="14611"/>
  <c r="AE28" i="14611" s="1"/>
  <c r="AF28" i="14611" s="1"/>
  <c r="AD89" i="14611"/>
  <c r="AE89" i="14611" s="1"/>
  <c r="AF89" i="14611" s="1"/>
  <c r="AC11" i="14611"/>
  <c r="AP49" i="14611"/>
  <c r="AV24" i="2"/>
  <c r="AG24" i="2" s="1"/>
  <c r="AV30" i="2"/>
  <c r="AG30" i="2" s="1"/>
  <c r="AV52" i="2"/>
  <c r="AD27" i="14611"/>
  <c r="AE27" i="14611" s="1"/>
  <c r="AF27" i="14611" s="1"/>
  <c r="AD39" i="14611"/>
  <c r="AE39" i="14611" s="1"/>
  <c r="AF39" i="14611" s="1"/>
  <c r="AV39" i="2"/>
  <c r="AC54" i="14611"/>
  <c r="AC14" i="14611"/>
  <c r="AD18" i="14611"/>
  <c r="AE18" i="14611" s="1"/>
  <c r="AF18" i="14611" s="1"/>
  <c r="AV35" i="2"/>
  <c r="AG35" i="2" s="1"/>
  <c r="AC85" i="14611"/>
  <c r="AG85" i="14611" s="1"/>
  <c r="AD57" i="14611"/>
  <c r="AE57" i="14611" s="1"/>
  <c r="AF57" i="14611" s="1"/>
  <c r="AP30" i="14611"/>
  <c r="AC25" i="14611"/>
  <c r="AG25" i="14611" s="1"/>
  <c r="AC43" i="14611"/>
  <c r="AD97" i="14611"/>
  <c r="AE97" i="14611" s="1"/>
  <c r="AF97" i="14611" s="1"/>
  <c r="AC30" i="14611"/>
  <c r="AG30" i="14611" s="1"/>
  <c r="AD32" i="14611"/>
  <c r="AE32" i="14611" s="1"/>
  <c r="AF32" i="14611" s="1"/>
  <c r="AC35" i="14611"/>
  <c r="AG35" i="14611" s="1"/>
  <c r="AL35" i="14611" s="1"/>
  <c r="AV25" i="2"/>
  <c r="AP6" i="14611"/>
  <c r="AC83" i="14611"/>
  <c r="AG83" i="14611" s="1"/>
  <c r="AD5" i="14611"/>
  <c r="AE5" i="14611" s="1"/>
  <c r="AF5" i="14611" s="1"/>
  <c r="AC3" i="14611"/>
  <c r="AV51" i="2"/>
  <c r="AF51" i="2" s="1"/>
  <c r="AC53" i="14611"/>
  <c r="AG53" i="14611" s="1"/>
  <c r="AC60" i="14611"/>
  <c r="AD71" i="14611"/>
  <c r="AE71" i="14611" s="1"/>
  <c r="AF71" i="14611" s="1"/>
  <c r="AD100" i="14611"/>
  <c r="AE100" i="14611" s="1"/>
  <c r="AV56" i="2"/>
  <c r="AC28" i="14611"/>
  <c r="AD37" i="14611"/>
  <c r="AE37" i="14611" s="1"/>
  <c r="AF37" i="14611" s="1"/>
  <c r="AD8" i="14611"/>
  <c r="AE8" i="14611" s="1"/>
  <c r="AF8" i="14611" s="1"/>
  <c r="AD26" i="14611"/>
  <c r="AE26" i="14611" s="1"/>
  <c r="AF26" i="14611" s="1"/>
  <c r="AC75" i="14611"/>
  <c r="AG75" i="14611" s="1"/>
  <c r="AN75" i="14611" s="1"/>
  <c r="AC19" i="14611"/>
  <c r="AG19" i="14611" s="1"/>
  <c r="AO19" i="14611" s="1"/>
  <c r="AV16" i="2"/>
  <c r="AG16" i="2" s="1"/>
  <c r="AD38" i="14611"/>
  <c r="AE38" i="14611" s="1"/>
  <c r="AF38" i="14611" s="1"/>
  <c r="AP85" i="14611"/>
  <c r="AP3" i="14611"/>
  <c r="AC89" i="14611"/>
  <c r="AC73" i="14611"/>
  <c r="AG73" i="14611" s="1"/>
  <c r="AD41" i="14611"/>
  <c r="AE41" i="14611" s="1"/>
  <c r="AF41" i="14611" s="1"/>
  <c r="AP35" i="14611"/>
  <c r="AC32" i="14611"/>
  <c r="AV26" i="2"/>
  <c r="AC10" i="14611"/>
  <c r="AV38" i="2"/>
  <c r="AC13" i="14611"/>
  <c r="AG13" i="14611" s="1"/>
  <c r="AD7" i="14611"/>
  <c r="AE7" i="14611" s="1"/>
  <c r="AF7" i="14611" s="1"/>
  <c r="AC56" i="14611"/>
  <c r="AD13" i="14611"/>
  <c r="AE13" i="14611" s="1"/>
  <c r="AF13" i="14611" s="1"/>
  <c r="AD12" i="14611"/>
  <c r="AE12" i="14611" s="1"/>
  <c r="AF12" i="14611" s="1"/>
  <c r="AD34" i="14611"/>
  <c r="AE34" i="14611" s="1"/>
  <c r="AF34" i="14611" s="1"/>
  <c r="AG64" i="14611"/>
  <c r="AG63" i="14611"/>
  <c r="AG97" i="14611"/>
  <c r="AM97" i="14611" s="1"/>
  <c r="AG68" i="14611"/>
  <c r="AG61" i="14611"/>
  <c r="AG11" i="14611"/>
  <c r="AG51" i="14611"/>
  <c r="AJ93" i="14611"/>
  <c r="AJ30" i="14611"/>
  <c r="AI98" i="14611"/>
  <c r="AN98" i="14611"/>
  <c r="AO62" i="14611"/>
  <c r="AJ98" i="14611"/>
  <c r="AJ76" i="14611"/>
  <c r="AM98" i="14611"/>
  <c r="AO92" i="14611"/>
  <c r="AJ94" i="14611"/>
  <c r="AH62" i="14611"/>
  <c r="AK98" i="14611"/>
  <c r="AL62" i="14611"/>
  <c r="AI62" i="14611"/>
  <c r="AH98" i="14611"/>
  <c r="AO76" i="14611"/>
  <c r="AH76" i="14611"/>
  <c r="AI86" i="14611"/>
  <c r="AM86" i="14611"/>
  <c r="AI42" i="14611"/>
  <c r="AN62" i="14611"/>
  <c r="AN48" i="14611"/>
  <c r="AI75" i="14611"/>
  <c r="AM76" i="14611"/>
  <c r="AM62" i="14611"/>
  <c r="AO98" i="14611"/>
  <c r="AK76" i="14611"/>
  <c r="AO75" i="14611"/>
  <c r="AH35" i="14611"/>
  <c r="AL75" i="14611"/>
  <c r="AK75" i="14611"/>
  <c r="AJ75" i="14611"/>
  <c r="AM75" i="14611"/>
  <c r="AH75" i="14611"/>
  <c r="AK62" i="14611"/>
  <c r="AL76" i="14611"/>
  <c r="AI76" i="14611"/>
  <c r="AJ48" i="14611"/>
  <c r="AO96" i="14611"/>
  <c r="AO67" i="14611"/>
  <c r="AM67" i="14611"/>
  <c r="AL42" i="14611"/>
  <c r="AH42" i="14611"/>
  <c r="AJ42" i="14611"/>
  <c r="AN42" i="14611"/>
  <c r="AL64" i="14611"/>
  <c r="AK63" i="14611"/>
  <c r="AI94" i="14611"/>
  <c r="AH63" i="14611"/>
  <c r="AO42" i="14611"/>
  <c r="AK42" i="14611"/>
  <c r="AG31" i="2"/>
  <c r="AF31" i="2"/>
  <c r="AG13" i="2"/>
  <c r="AF13" i="2"/>
  <c r="AG12" i="2"/>
  <c r="AF12" i="2"/>
  <c r="AG50" i="2"/>
  <c r="AF50" i="2"/>
  <c r="AG41" i="2"/>
  <c r="AF41" i="2"/>
  <c r="AG15" i="2"/>
  <c r="AF15" i="2"/>
  <c r="AG22" i="2"/>
  <c r="AF22" i="2"/>
  <c r="AG19" i="2"/>
  <c r="AF19" i="2"/>
  <c r="AG20" i="2"/>
  <c r="AF20" i="2"/>
  <c r="AF30" i="2"/>
  <c r="AM35" i="14611"/>
  <c r="AG37" i="2"/>
  <c r="AG33" i="2"/>
  <c r="AF33" i="2"/>
  <c r="AG48" i="2"/>
  <c r="AF48" i="2"/>
  <c r="AF29" i="2"/>
  <c r="AG14" i="2"/>
  <c r="AF14" i="2"/>
  <c r="AG49" i="2"/>
  <c r="AF49" i="2"/>
  <c r="AG27" i="2"/>
  <c r="AF27" i="2"/>
  <c r="AF42" i="2"/>
  <c r="AG36" i="2"/>
  <c r="AF36" i="2"/>
  <c r="AI96" i="14611"/>
  <c r="AI35" i="14611"/>
  <c r="AG45" i="2"/>
  <c r="AF45" i="2"/>
  <c r="AG53" i="2"/>
  <c r="AF53" i="2"/>
  <c r="AF16" i="2"/>
  <c r="AF21" i="2"/>
  <c r="AG51" i="2"/>
  <c r="AG10" i="2"/>
  <c r="AF10" i="2"/>
  <c r="AK81" i="14611"/>
  <c r="AM101" i="14611"/>
  <c r="AL96" i="14611"/>
  <c r="AK35" i="14611"/>
  <c r="AN35" i="14611"/>
  <c r="AO35" i="14611"/>
  <c r="AJ35" i="14611"/>
  <c r="AN81" i="14611"/>
  <c r="AI22" i="14611"/>
  <c r="AI87" i="14611"/>
  <c r="AH81" i="14611"/>
  <c r="AO22" i="14611"/>
  <c r="AO81" i="14611"/>
  <c r="AN19" i="14611"/>
  <c r="AJ19" i="14611"/>
  <c r="AK22" i="14611"/>
  <c r="AK19" i="14611"/>
  <c r="AI19" i="14611"/>
  <c r="AH19" i="14611"/>
  <c r="AL22" i="14611"/>
  <c r="AL19" i="14611"/>
  <c r="AJ22" i="14611"/>
  <c r="AN22" i="14611"/>
  <c r="AM19" i="14611"/>
  <c r="AM22" i="14611"/>
  <c r="AH94" i="14611"/>
  <c r="AM94" i="14611"/>
  <c r="AJ87" i="14611"/>
  <c r="AK94" i="14611"/>
  <c r="AL94" i="14611"/>
  <c r="AO94" i="14611"/>
  <c r="AH87" i="14611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I90" i="14611" l="1"/>
  <c r="AM90" i="14611"/>
  <c r="AK90" i="14611"/>
  <c r="AH90" i="14611"/>
  <c r="AN90" i="14611"/>
  <c r="AL90" i="14611"/>
  <c r="AO90" i="14611"/>
  <c r="AO13" i="14611"/>
  <c r="AH13" i="14611"/>
  <c r="AN13" i="14611"/>
  <c r="AK13" i="14611"/>
  <c r="AL39" i="14611"/>
  <c r="AO39" i="14611"/>
  <c r="AN39" i="14611"/>
  <c r="AH39" i="14611"/>
  <c r="AK39" i="14611"/>
  <c r="AI39" i="14611"/>
  <c r="AJ39" i="14611"/>
  <c r="AO63" i="14611"/>
  <c r="AI63" i="14611"/>
  <c r="AK83" i="14611"/>
  <c r="AI83" i="14611"/>
  <c r="AN83" i="14611"/>
  <c r="AL83" i="14611"/>
  <c r="AJ83" i="14611"/>
  <c r="AN86" i="14611"/>
  <c r="AO86" i="14611"/>
  <c r="AH86" i="14611"/>
  <c r="AJ86" i="14611"/>
  <c r="AN96" i="14611"/>
  <c r="AJ96" i="14611"/>
  <c r="AM96" i="14611"/>
  <c r="AH92" i="14611"/>
  <c r="AL92" i="14611"/>
  <c r="AM92" i="14611"/>
  <c r="AN92" i="14611"/>
  <c r="AK92" i="14611"/>
  <c r="AG55" i="14611"/>
  <c r="AO87" i="14611"/>
  <c r="AL84" i="14611"/>
  <c r="AO4" i="14611"/>
  <c r="AO83" i="14611"/>
  <c r="AG32" i="14611"/>
  <c r="AF100" i="14611"/>
  <c r="AG100" i="14611"/>
  <c r="AH30" i="14611"/>
  <c r="AM30" i="14611"/>
  <c r="AK30" i="14611"/>
  <c r="AF45" i="14611"/>
  <c r="AG45" i="14611"/>
  <c r="AG82" i="14611"/>
  <c r="AL67" i="14611"/>
  <c r="AI67" i="14611"/>
  <c r="AH67" i="14611"/>
  <c r="AK67" i="14611"/>
  <c r="AJ67" i="14611"/>
  <c r="AN67" i="14611"/>
  <c r="AG11" i="2"/>
  <c r="AF11" i="2"/>
  <c r="AG99" i="14611"/>
  <c r="AF40" i="14611"/>
  <c r="AG40" i="14611"/>
  <c r="AJ81" i="14611"/>
  <c r="AK4" i="14611"/>
  <c r="AI97" i="14611"/>
  <c r="AF28" i="2"/>
  <c r="AF17" i="2"/>
  <c r="AF18" i="2"/>
  <c r="AF44" i="2"/>
  <c r="AF43" i="2"/>
  <c r="AF32" i="2"/>
  <c r="AF46" i="2"/>
  <c r="AF47" i="2"/>
  <c r="AF24" i="2"/>
  <c r="AL86" i="14611"/>
  <c r="AK87" i="14611"/>
  <c r="AL48" i="14611"/>
  <c r="AI30" i="14611"/>
  <c r="AJ92" i="14611"/>
  <c r="AH83" i="14611"/>
  <c r="AM83" i="14611"/>
  <c r="AG29" i="14611"/>
  <c r="AH68" i="14611"/>
  <c r="AJ68" i="14611"/>
  <c r="AI73" i="14611"/>
  <c r="AO73" i="14611"/>
  <c r="AK73" i="14611"/>
  <c r="AM73" i="14611"/>
  <c r="AH84" i="14611"/>
  <c r="AK84" i="14611"/>
  <c r="AM84" i="14611"/>
  <c r="AN84" i="14611"/>
  <c r="AI84" i="14611"/>
  <c r="AI4" i="14611"/>
  <c r="AM4" i="14611"/>
  <c r="AJ4" i="14611"/>
  <c r="AH101" i="14611"/>
  <c r="AJ101" i="14611"/>
  <c r="AO5" i="14611"/>
  <c r="AH5" i="14611"/>
  <c r="AM5" i="14611"/>
  <c r="AK5" i="14611"/>
  <c r="AI5" i="14611"/>
  <c r="AN5" i="14611"/>
  <c r="AG34" i="2"/>
  <c r="AF34" i="2"/>
  <c r="AF23" i="2"/>
  <c r="AI101" i="14611"/>
  <c r="AH4" i="14611"/>
  <c r="AJ73" i="14611"/>
  <c r="AH73" i="14611"/>
  <c r="AI92" i="14611"/>
  <c r="AO101" i="14611"/>
  <c r="AK86" i="14611"/>
  <c r="AH97" i="14611"/>
  <c r="AO97" i="14611"/>
  <c r="AL97" i="14611"/>
  <c r="AN97" i="14611"/>
  <c r="AK97" i="14611"/>
  <c r="AN64" i="14611"/>
  <c r="AK64" i="14611"/>
  <c r="AI64" i="14611"/>
  <c r="AJ64" i="14611"/>
  <c r="AO64" i="14611"/>
  <c r="AG89" i="14611"/>
  <c r="AG78" i="14611"/>
  <c r="AH48" i="14611"/>
  <c r="AO48" i="14611"/>
  <c r="AI48" i="14611"/>
  <c r="AI17" i="14611"/>
  <c r="AL17" i="14611"/>
  <c r="AN17" i="14611"/>
  <c r="AJ17" i="14611"/>
  <c r="AK17" i="14611"/>
  <c r="AM81" i="14611"/>
  <c r="AI81" i="14611"/>
  <c r="AG70" i="14611"/>
  <c r="AM87" i="14611"/>
  <c r="AN87" i="14611"/>
  <c r="AK101" i="14611"/>
  <c r="AN101" i="14611"/>
  <c r="AJ84" i="14611"/>
  <c r="AK68" i="14611"/>
  <c r="AF35" i="2"/>
  <c r="AK96" i="14611"/>
  <c r="AM17" i="14611"/>
  <c r="AO17" i="14611"/>
  <c r="AJ97" i="14611"/>
  <c r="AH96" i="14611"/>
  <c r="AN4" i="14611"/>
  <c r="AN68" i="14611"/>
  <c r="AL101" i="14611"/>
  <c r="AH64" i="14611"/>
  <c r="AL73" i="14611"/>
  <c r="AN73" i="14611"/>
  <c r="AK48" i="14611"/>
  <c r="AJ5" i="14611"/>
  <c r="AN30" i="14611"/>
  <c r="AO30" i="14611"/>
  <c r="AL30" i="14611"/>
  <c r="AO93" i="14611"/>
  <c r="AG3" i="14611"/>
  <c r="AG14" i="14611"/>
  <c r="AG74" i="14611"/>
  <c r="AG65" i="14611"/>
  <c r="AG21" i="14611"/>
  <c r="AG91" i="14611"/>
  <c r="AG56" i="14611"/>
  <c r="AG10" i="14611"/>
  <c r="AG28" i="14611"/>
  <c r="AG60" i="14611"/>
  <c r="AG43" i="14611"/>
  <c r="AG54" i="14611"/>
  <c r="AG9" i="14611"/>
  <c r="AG50" i="14611"/>
  <c r="AK53" i="14611"/>
  <c r="AI53" i="14611"/>
  <c r="AN53" i="14611"/>
  <c r="AH53" i="14611"/>
  <c r="AJ53" i="14611"/>
  <c r="AO53" i="14611"/>
  <c r="AM53" i="14611"/>
  <c r="AL53" i="14611"/>
  <c r="AO25" i="14611"/>
  <c r="AM25" i="14611"/>
  <c r="AI25" i="14611"/>
  <c r="AK25" i="14611"/>
  <c r="AJ25" i="14611"/>
  <c r="AN25" i="14611"/>
  <c r="AL25" i="14611"/>
  <c r="AH25" i="14611"/>
  <c r="AG8" i="14611"/>
  <c r="AG66" i="14611"/>
  <c r="AG58" i="14611"/>
  <c r="AG102" i="14611"/>
  <c r="AG71" i="14611"/>
  <c r="AG77" i="14611"/>
  <c r="AG15" i="14611"/>
  <c r="AG16" i="14611"/>
  <c r="AG7" i="14611"/>
  <c r="AH93" i="14611"/>
  <c r="AL93" i="14611"/>
  <c r="AI93" i="14611"/>
  <c r="AN93" i="14611"/>
  <c r="AM93" i="14611"/>
  <c r="AG80" i="14611"/>
  <c r="AG41" i="14611"/>
  <c r="AG46" i="14611"/>
  <c r="AG49" i="14611"/>
  <c r="AG18" i="14611"/>
  <c r="AG44" i="14611"/>
  <c r="AG69" i="14611"/>
  <c r="AG6" i="14611"/>
  <c r="AG12" i="14611"/>
  <c r="AG88" i="14611"/>
  <c r="AG57" i="14611"/>
  <c r="AG36" i="14611"/>
  <c r="AG34" i="14611"/>
  <c r="AG27" i="14611"/>
  <c r="AG24" i="14611"/>
  <c r="AG38" i="14611"/>
  <c r="AG23" i="14611"/>
  <c r="AG79" i="14611"/>
  <c r="AG47" i="14611"/>
  <c r="AG33" i="14611"/>
  <c r="AJ13" i="14611"/>
  <c r="AJ90" i="14611"/>
  <c r="AL13" i="14611"/>
  <c r="AO85" i="14611"/>
  <c r="AJ85" i="14611"/>
  <c r="AK85" i="14611"/>
  <c r="AL85" i="14611"/>
  <c r="AH85" i="14611"/>
  <c r="AI85" i="14611"/>
  <c r="AM85" i="14611"/>
  <c r="AN85" i="14611"/>
  <c r="AO50" i="14611"/>
  <c r="AN50" i="14611"/>
  <c r="AG72" i="14611"/>
  <c r="AG31" i="14611"/>
  <c r="AG52" i="14611"/>
  <c r="AG37" i="14611"/>
  <c r="AG26" i="14611"/>
  <c r="AG95" i="14611"/>
  <c r="AG20" i="14611"/>
  <c r="AM63" i="14611"/>
  <c r="AL68" i="14611"/>
  <c r="AN63" i="14611"/>
  <c r="AH29" i="14611"/>
  <c r="AL29" i="14611"/>
  <c r="AO68" i="14611"/>
  <c r="AI29" i="14611"/>
  <c r="AM39" i="14611"/>
  <c r="AM68" i="14611"/>
  <c r="AL63" i="14611"/>
  <c r="AI68" i="14611"/>
  <c r="AM13" i="14611"/>
  <c r="AK29" i="14611"/>
  <c r="AM64" i="14611"/>
  <c r="AJ63" i="14611"/>
  <c r="AM45" i="14611"/>
  <c r="AN45" i="14611"/>
  <c r="AI13" i="14611"/>
  <c r="AJ11" i="14611"/>
  <c r="AI11" i="14611"/>
  <c r="AO11" i="14611"/>
  <c r="AM11" i="14611"/>
  <c r="AH11" i="14611"/>
  <c r="AN11" i="14611"/>
  <c r="AK11" i="14611"/>
  <c r="AL11" i="14611"/>
  <c r="AI61" i="14611"/>
  <c r="AN61" i="14611"/>
  <c r="AM61" i="14611"/>
  <c r="AH61" i="14611"/>
  <c r="AO61" i="14611"/>
  <c r="AK61" i="14611"/>
  <c r="AJ61" i="14611"/>
  <c r="AL61" i="14611"/>
  <c r="AH51" i="14611"/>
  <c r="AL51" i="14611"/>
  <c r="AM51" i="14611"/>
  <c r="AK51" i="14611"/>
  <c r="AO51" i="14611"/>
  <c r="AI51" i="14611"/>
  <c r="AN51" i="14611"/>
  <c r="AJ51" i="14611"/>
  <c r="AL59" i="14611"/>
  <c r="AM59" i="14611"/>
  <c r="AN59" i="14611"/>
  <c r="AK59" i="14611"/>
  <c r="AO59" i="14611"/>
  <c r="AH59" i="14611"/>
  <c r="AJ59" i="14611"/>
  <c r="AI59" i="14611"/>
  <c r="O10" i="14600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A2" i="2"/>
  <c r="A4" i="2"/>
  <c r="K11" i="14600"/>
  <c r="K13" i="14600"/>
  <c r="AM43" i="14611" l="1"/>
  <c r="AN43" i="14611"/>
  <c r="AK43" i="14611"/>
  <c r="AH43" i="14611"/>
  <c r="AO43" i="14611"/>
  <c r="AL43" i="14611"/>
  <c r="AJ43" i="14611"/>
  <c r="AI43" i="14611"/>
  <c r="AO56" i="14611"/>
  <c r="AN56" i="14611"/>
  <c r="AK56" i="14611"/>
  <c r="AL56" i="14611"/>
  <c r="AJ56" i="14611"/>
  <c r="AH56" i="14611"/>
  <c r="AI56" i="14611"/>
  <c r="AM56" i="14611"/>
  <c r="AO99" i="14611"/>
  <c r="AL99" i="14611"/>
  <c r="AN99" i="14611"/>
  <c r="AI99" i="14611"/>
  <c r="AJ99" i="14611"/>
  <c r="AH99" i="14611"/>
  <c r="AK99" i="14611"/>
  <c r="AM99" i="14611"/>
  <c r="AO74" i="14611"/>
  <c r="AN74" i="14611"/>
  <c r="AL74" i="14611"/>
  <c r="AJ74" i="14611"/>
  <c r="AI74" i="14611"/>
  <c r="AK74" i="14611"/>
  <c r="AH74" i="14611"/>
  <c r="AM74" i="14611"/>
  <c r="AK50" i="14611"/>
  <c r="AI50" i="14611"/>
  <c r="AL50" i="14611"/>
  <c r="AM50" i="14611"/>
  <c r="AH50" i="14611"/>
  <c r="AN60" i="14611"/>
  <c r="AH60" i="14611"/>
  <c r="AI60" i="14611"/>
  <c r="AL60" i="14611"/>
  <c r="AJ60" i="14611"/>
  <c r="AM60" i="14611"/>
  <c r="AK60" i="14611"/>
  <c r="AO60" i="14611"/>
  <c r="AJ91" i="14611"/>
  <c r="AL91" i="14611"/>
  <c r="AO91" i="14611"/>
  <c r="AH91" i="14611"/>
  <c r="AN91" i="14611"/>
  <c r="AK91" i="14611"/>
  <c r="AI91" i="14611"/>
  <c r="AM91" i="14611"/>
  <c r="AK14" i="14611"/>
  <c r="AI14" i="14611"/>
  <c r="AJ14" i="14611"/>
  <c r="AM14" i="14611"/>
  <c r="AL14" i="14611"/>
  <c r="AH14" i="14611"/>
  <c r="AN14" i="14611"/>
  <c r="AO14" i="14611"/>
  <c r="AN82" i="14611"/>
  <c r="AL82" i="14611"/>
  <c r="AI82" i="14611"/>
  <c r="AK82" i="14611"/>
  <c r="AM82" i="14611"/>
  <c r="AH82" i="14611"/>
  <c r="AO82" i="14611"/>
  <c r="AJ82" i="14611"/>
  <c r="AL32" i="14611"/>
  <c r="AK32" i="14611"/>
  <c r="AM32" i="14611"/>
  <c r="AI32" i="14611"/>
  <c r="AH32" i="14611"/>
  <c r="AJ32" i="14611"/>
  <c r="AO32" i="14611"/>
  <c r="AN32" i="14611"/>
  <c r="AJ50" i="14611"/>
  <c r="AJ9" i="14611"/>
  <c r="AN9" i="14611"/>
  <c r="AL9" i="14611"/>
  <c r="AI9" i="14611"/>
  <c r="AK9" i="14611"/>
  <c r="AM9" i="14611"/>
  <c r="AO9" i="14611"/>
  <c r="AH9" i="14611"/>
  <c r="AJ28" i="14611"/>
  <c r="AH28" i="14611"/>
  <c r="AI28" i="14611"/>
  <c r="AN28" i="14611"/>
  <c r="AO28" i="14611"/>
  <c r="AL28" i="14611"/>
  <c r="AK28" i="14611"/>
  <c r="AM28" i="14611"/>
  <c r="AJ21" i="14611"/>
  <c r="AL21" i="14611"/>
  <c r="AN21" i="14611"/>
  <c r="AK21" i="14611"/>
  <c r="AH21" i="14611"/>
  <c r="AI21" i="14611"/>
  <c r="AM21" i="14611"/>
  <c r="AO21" i="14611"/>
  <c r="AJ3" i="14611"/>
  <c r="AH3" i="14611"/>
  <c r="AN3" i="14611"/>
  <c r="AK3" i="14611"/>
  <c r="AL3" i="14611"/>
  <c r="AO3" i="14611"/>
  <c r="AI3" i="14611"/>
  <c r="AM3" i="14611"/>
  <c r="AO78" i="14611"/>
  <c r="AH78" i="14611"/>
  <c r="AJ78" i="14611"/>
  <c r="AM78" i="14611"/>
  <c r="AI78" i="14611"/>
  <c r="AL78" i="14611"/>
  <c r="AN78" i="14611"/>
  <c r="AK78" i="14611"/>
  <c r="AO29" i="14611"/>
  <c r="AM29" i="14611"/>
  <c r="AH40" i="14611"/>
  <c r="AM40" i="14611"/>
  <c r="AI40" i="14611"/>
  <c r="AL40" i="14611"/>
  <c r="AK40" i="14611"/>
  <c r="AO40" i="14611"/>
  <c r="AN40" i="14611"/>
  <c r="AJ40" i="14611"/>
  <c r="AH45" i="14611"/>
  <c r="AJ45" i="14611"/>
  <c r="AI45" i="14611"/>
  <c r="AO45" i="14611"/>
  <c r="AL55" i="14611"/>
  <c r="AI55" i="14611"/>
  <c r="AO55" i="14611"/>
  <c r="AJ55" i="14611"/>
  <c r="AM55" i="14611"/>
  <c r="AN55" i="14611"/>
  <c r="AH55" i="14611"/>
  <c r="AK55" i="14611"/>
  <c r="AK45" i="14611"/>
  <c r="AN29" i="14611"/>
  <c r="AJ29" i="14611"/>
  <c r="AL45" i="14611"/>
  <c r="AM54" i="14611"/>
  <c r="AN54" i="14611"/>
  <c r="AH54" i="14611"/>
  <c r="AJ54" i="14611"/>
  <c r="AO54" i="14611"/>
  <c r="AL54" i="14611"/>
  <c r="AI54" i="14611"/>
  <c r="AK54" i="14611"/>
  <c r="AJ10" i="14611"/>
  <c r="AM10" i="14611"/>
  <c r="AN10" i="14611"/>
  <c r="AH10" i="14611"/>
  <c r="AO10" i="14611"/>
  <c r="AK10" i="14611"/>
  <c r="AL10" i="14611"/>
  <c r="AI10" i="14611"/>
  <c r="AO65" i="14611"/>
  <c r="AJ65" i="14611"/>
  <c r="AK65" i="14611"/>
  <c r="AL65" i="14611"/>
  <c r="AN65" i="14611"/>
  <c r="AH65" i="14611"/>
  <c r="AI65" i="14611"/>
  <c r="AM65" i="14611"/>
  <c r="AM70" i="14611"/>
  <c r="AK70" i="14611"/>
  <c r="AN70" i="14611"/>
  <c r="AH70" i="14611"/>
  <c r="AI70" i="14611"/>
  <c r="AJ70" i="14611"/>
  <c r="AL70" i="14611"/>
  <c r="AO70" i="14611"/>
  <c r="AN89" i="14611"/>
  <c r="AJ89" i="14611"/>
  <c r="AK89" i="14611"/>
  <c r="AI89" i="14611"/>
  <c r="AM89" i="14611"/>
  <c r="AH89" i="14611"/>
  <c r="AL89" i="14611"/>
  <c r="AO89" i="14611"/>
  <c r="AN100" i="14611"/>
  <c r="AO100" i="14611"/>
  <c r="AL100" i="14611"/>
  <c r="AJ100" i="14611"/>
  <c r="AK100" i="14611"/>
  <c r="AM100" i="14611"/>
  <c r="AI100" i="14611"/>
  <c r="AH100" i="14611"/>
  <c r="A5" i="2"/>
  <c r="J1" i="2"/>
  <c r="AH26" i="14611"/>
  <c r="AM26" i="14611"/>
  <c r="AI26" i="14611"/>
  <c r="AK26" i="14611"/>
  <c r="AN26" i="14611"/>
  <c r="AL26" i="14611"/>
  <c r="AJ26" i="14611"/>
  <c r="AO26" i="14611"/>
  <c r="AJ72" i="14611"/>
  <c r="AI72" i="14611"/>
  <c r="AK72" i="14611"/>
  <c r="AM72" i="14611"/>
  <c r="AH72" i="14611"/>
  <c r="AL72" i="14611"/>
  <c r="AN72" i="14611"/>
  <c r="AO72" i="14611"/>
  <c r="AO33" i="14611"/>
  <c r="AJ33" i="14611"/>
  <c r="AM33" i="14611"/>
  <c r="AN33" i="14611"/>
  <c r="AH33" i="14611"/>
  <c r="AK33" i="14611"/>
  <c r="AL33" i="14611"/>
  <c r="AI33" i="14611"/>
  <c r="AN38" i="14611"/>
  <c r="AI38" i="14611"/>
  <c r="AJ38" i="14611"/>
  <c r="AL38" i="14611"/>
  <c r="AH38" i="14611"/>
  <c r="AK38" i="14611"/>
  <c r="AM38" i="14611"/>
  <c r="AO38" i="14611"/>
  <c r="AM36" i="14611"/>
  <c r="AK36" i="14611"/>
  <c r="AJ36" i="14611"/>
  <c r="AN36" i="14611"/>
  <c r="AH36" i="14611"/>
  <c r="AL36" i="14611"/>
  <c r="AI36" i="14611"/>
  <c r="AO36" i="14611"/>
  <c r="AM6" i="14611"/>
  <c r="AO6" i="14611"/>
  <c r="AJ6" i="14611"/>
  <c r="AI6" i="14611"/>
  <c r="AL6" i="14611"/>
  <c r="AN6" i="14611"/>
  <c r="AK6" i="14611"/>
  <c r="AH6" i="14611"/>
  <c r="AN49" i="14611"/>
  <c r="AI49" i="14611"/>
  <c r="AO49" i="14611"/>
  <c r="AH49" i="14611"/>
  <c r="AJ49" i="14611"/>
  <c r="AK49" i="14611"/>
  <c r="AM49" i="14611"/>
  <c r="AL49" i="14611"/>
  <c r="AM41" i="14611"/>
  <c r="AO41" i="14611"/>
  <c r="AN41" i="14611"/>
  <c r="AK41" i="14611"/>
  <c r="AL41" i="14611"/>
  <c r="AJ41" i="14611"/>
  <c r="AI41" i="14611"/>
  <c r="AH41" i="14611"/>
  <c r="AI16" i="14611"/>
  <c r="AJ16" i="14611"/>
  <c r="AN16" i="14611"/>
  <c r="AK16" i="14611"/>
  <c r="AO16" i="14611"/>
  <c r="AM16" i="14611"/>
  <c r="AL16" i="14611"/>
  <c r="AH16" i="14611"/>
  <c r="AJ102" i="14611"/>
  <c r="AM102" i="14611"/>
  <c r="AO102" i="14611"/>
  <c r="AL102" i="14611"/>
  <c r="AN102" i="14611"/>
  <c r="AI102" i="14611"/>
  <c r="AK102" i="14611"/>
  <c r="AH102" i="14611"/>
  <c r="AO37" i="14611"/>
  <c r="AK37" i="14611"/>
  <c r="AH37" i="14611"/>
  <c r="AJ37" i="14611"/>
  <c r="AM37" i="14611"/>
  <c r="AN37" i="14611"/>
  <c r="AL37" i="14611"/>
  <c r="AI37" i="14611"/>
  <c r="AN47" i="14611"/>
  <c r="AH47" i="14611"/>
  <c r="AJ47" i="14611"/>
  <c r="AI47" i="14611"/>
  <c r="AK47" i="14611"/>
  <c r="AL47" i="14611"/>
  <c r="AM47" i="14611"/>
  <c r="AO47" i="14611"/>
  <c r="AL24" i="14611"/>
  <c r="AH24" i="14611"/>
  <c r="AM24" i="14611"/>
  <c r="AJ24" i="14611"/>
  <c r="AN24" i="14611"/>
  <c r="AO24" i="14611"/>
  <c r="AK24" i="14611"/>
  <c r="AI24" i="14611"/>
  <c r="AH57" i="14611"/>
  <c r="AK57" i="14611"/>
  <c r="AM57" i="14611"/>
  <c r="AJ57" i="14611"/>
  <c r="AO57" i="14611"/>
  <c r="AL57" i="14611"/>
  <c r="AN57" i="14611"/>
  <c r="AI57" i="14611"/>
  <c r="AI69" i="14611"/>
  <c r="AH69" i="14611"/>
  <c r="AJ69" i="14611"/>
  <c r="AM69" i="14611"/>
  <c r="AO69" i="14611"/>
  <c r="AN69" i="14611"/>
  <c r="AL69" i="14611"/>
  <c r="AK69" i="14611"/>
  <c r="AJ46" i="14611"/>
  <c r="AL46" i="14611"/>
  <c r="AO46" i="14611"/>
  <c r="AH46" i="14611"/>
  <c r="AI46" i="14611"/>
  <c r="AM46" i="14611"/>
  <c r="AN46" i="14611"/>
  <c r="AK46" i="14611"/>
  <c r="AN80" i="14611"/>
  <c r="AL80" i="14611"/>
  <c r="AM80" i="14611"/>
  <c r="AI80" i="14611"/>
  <c r="AO80" i="14611"/>
  <c r="AK80" i="14611"/>
  <c r="AH80" i="14611"/>
  <c r="AJ80" i="14611"/>
  <c r="AK15" i="14611"/>
  <c r="AL15" i="14611"/>
  <c r="AJ15" i="14611"/>
  <c r="AO15" i="14611"/>
  <c r="AM15" i="14611"/>
  <c r="AH15" i="14611"/>
  <c r="AI15" i="14611"/>
  <c r="AN15" i="14611"/>
  <c r="AJ58" i="14611"/>
  <c r="AI58" i="14611"/>
  <c r="AH58" i="14611"/>
  <c r="AM58" i="14611"/>
  <c r="AO58" i="14611"/>
  <c r="AL58" i="14611"/>
  <c r="AN58" i="14611"/>
  <c r="AK58" i="14611"/>
  <c r="AN20" i="14611"/>
  <c r="AK20" i="14611"/>
  <c r="AM20" i="14611"/>
  <c r="AJ20" i="14611"/>
  <c r="AI20" i="14611"/>
  <c r="AL20" i="14611"/>
  <c r="AH20" i="14611"/>
  <c r="AO20" i="14611"/>
  <c r="AJ52" i="14611"/>
  <c r="AM52" i="14611"/>
  <c r="AL52" i="14611"/>
  <c r="AI52" i="14611"/>
  <c r="AN52" i="14611"/>
  <c r="AK52" i="14611"/>
  <c r="AO52" i="14611"/>
  <c r="AH52" i="14611"/>
  <c r="AH79" i="14611"/>
  <c r="AL79" i="14611"/>
  <c r="AK79" i="14611"/>
  <c r="AN79" i="14611"/>
  <c r="AM79" i="14611"/>
  <c r="AO79" i="14611"/>
  <c r="AI79" i="14611"/>
  <c r="AJ79" i="14611"/>
  <c r="AH27" i="14611"/>
  <c r="AL27" i="14611"/>
  <c r="AK27" i="14611"/>
  <c r="AN27" i="14611"/>
  <c r="AO27" i="14611"/>
  <c r="AI27" i="14611"/>
  <c r="AJ27" i="14611"/>
  <c r="AM27" i="14611"/>
  <c r="AO88" i="14611"/>
  <c r="AH88" i="14611"/>
  <c r="AI88" i="14611"/>
  <c r="AK88" i="14611"/>
  <c r="AN88" i="14611"/>
  <c r="AM88" i="14611"/>
  <c r="AL88" i="14611"/>
  <c r="AJ88" i="14611"/>
  <c r="AL44" i="14611"/>
  <c r="AH44" i="14611"/>
  <c r="AM44" i="14611"/>
  <c r="AJ44" i="14611"/>
  <c r="AO44" i="14611"/>
  <c r="AI44" i="14611"/>
  <c r="AK44" i="14611"/>
  <c r="AN44" i="14611"/>
  <c r="AI77" i="14611"/>
  <c r="AO77" i="14611"/>
  <c r="AH77" i="14611"/>
  <c r="AJ77" i="14611"/>
  <c r="AK77" i="14611"/>
  <c r="AL77" i="14611"/>
  <c r="AM77" i="14611"/>
  <c r="AN77" i="14611"/>
  <c r="AK66" i="14611"/>
  <c r="AN66" i="14611"/>
  <c r="AJ66" i="14611"/>
  <c r="AO66" i="14611"/>
  <c r="AM66" i="14611"/>
  <c r="AL66" i="14611"/>
  <c r="AI66" i="14611"/>
  <c r="AH66" i="14611"/>
  <c r="AL95" i="14611"/>
  <c r="AI95" i="14611"/>
  <c r="AK95" i="14611"/>
  <c r="AJ95" i="14611"/>
  <c r="AH95" i="14611"/>
  <c r="AO95" i="14611"/>
  <c r="AM95" i="14611"/>
  <c r="AN95" i="14611"/>
  <c r="AM31" i="14611"/>
  <c r="AL31" i="14611"/>
  <c r="AI31" i="14611"/>
  <c r="AJ31" i="14611"/>
  <c r="AK31" i="14611"/>
  <c r="AO31" i="14611"/>
  <c r="AH31" i="14611"/>
  <c r="AN31" i="14611"/>
  <c r="AJ23" i="14611"/>
  <c r="AM23" i="14611"/>
  <c r="AO23" i="14611"/>
  <c r="AI23" i="14611"/>
  <c r="AK23" i="14611"/>
  <c r="AH23" i="14611"/>
  <c r="AL23" i="14611"/>
  <c r="AN23" i="14611"/>
  <c r="AI34" i="14611"/>
  <c r="AH34" i="14611"/>
  <c r="AM34" i="14611"/>
  <c r="AO34" i="14611"/>
  <c r="AN34" i="14611"/>
  <c r="AJ34" i="14611"/>
  <c r="AL34" i="14611"/>
  <c r="AK34" i="14611"/>
  <c r="AL12" i="14611"/>
  <c r="AJ12" i="14611"/>
  <c r="AH12" i="14611"/>
  <c r="AO12" i="14611"/>
  <c r="AM12" i="14611"/>
  <c r="AK12" i="14611"/>
  <c r="AI12" i="14611"/>
  <c r="AN12" i="14611"/>
  <c r="AJ18" i="14611"/>
  <c r="AH18" i="14611"/>
  <c r="AM18" i="14611"/>
  <c r="AL18" i="14611"/>
  <c r="AK18" i="14611"/>
  <c r="AI18" i="14611"/>
  <c r="AN18" i="14611"/>
  <c r="AO18" i="14611"/>
  <c r="AI7" i="14611"/>
  <c r="AH7" i="14611"/>
  <c r="AO7" i="14611"/>
  <c r="AM7" i="14611"/>
  <c r="AJ7" i="14611"/>
  <c r="AN7" i="14611"/>
  <c r="AK7" i="14611"/>
  <c r="AL7" i="14611"/>
  <c r="AH71" i="14611"/>
  <c r="AM71" i="14611"/>
  <c r="AL71" i="14611"/>
  <c r="AJ71" i="14611"/>
  <c r="AK71" i="14611"/>
  <c r="AI71" i="14611"/>
  <c r="AN71" i="14611"/>
  <c r="AO71" i="14611"/>
  <c r="AM8" i="14611"/>
  <c r="AI8" i="14611"/>
  <c r="AL8" i="14611"/>
  <c r="AN8" i="14611"/>
  <c r="AH8" i="14611"/>
  <c r="AK8" i="14611"/>
  <c r="AT6" i="14611" s="1"/>
  <c r="AU6" i="14611" s="1"/>
  <c r="AJ8" i="14611"/>
  <c r="AO8" i="14611"/>
  <c r="AT4" i="14611"/>
  <c r="AU4" i="14611" s="1"/>
  <c r="P11" i="14600"/>
  <c r="M11" i="14600"/>
  <c r="P13" i="14600"/>
  <c r="M13" i="14600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F2" i="2"/>
  <c r="K12" i="14600"/>
  <c r="H2" i="2"/>
  <c r="D3" i="2"/>
  <c r="K10" i="14600"/>
  <c r="A3" i="14608"/>
  <c r="K14" i="14600"/>
  <c r="AT5" i="14611" l="1"/>
  <c r="AU5" i="14611" s="1"/>
  <c r="AT7" i="14611"/>
  <c r="AU7" i="14611" s="1"/>
  <c r="AT10" i="14611"/>
  <c r="AU10" i="14611" s="1"/>
  <c r="AT11" i="14611"/>
  <c r="AU11" i="14611" s="1"/>
  <c r="D4" i="2"/>
  <c r="A16" i="14608" s="1"/>
  <c r="D7" i="9"/>
  <c r="H3" i="2"/>
  <c r="I3" i="2" s="1"/>
  <c r="A6" i="14608"/>
  <c r="G7" i="9"/>
  <c r="H4" i="14608"/>
  <c r="I2" i="2"/>
  <c r="AT9" i="14611"/>
  <c r="AU9" i="14611" s="1"/>
  <c r="AT12" i="14611"/>
  <c r="AU12" i="14611" s="1"/>
  <c r="P10" i="14600"/>
  <c r="M10" i="14600"/>
  <c r="P14" i="14600"/>
  <c r="M14" i="14600"/>
  <c r="P12" i="14600"/>
  <c r="M12" i="14600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0" i="9" l="1"/>
  <c r="H11" i="9" s="1"/>
  <c r="H12" i="9"/>
  <c r="L5" i="14608" s="1"/>
  <c r="H13" i="9"/>
  <c r="H14" i="9" s="1"/>
  <c r="H15" i="9"/>
  <c r="H16" i="9" s="1"/>
  <c r="E19" i="9"/>
  <c r="E14" i="9"/>
  <c r="E11" i="9"/>
  <c r="E16" i="9"/>
  <c r="E10" i="9"/>
  <c r="E20" i="9"/>
  <c r="E12" i="9"/>
  <c r="E17" i="9"/>
  <c r="E18" i="9"/>
  <c r="E15" i="9"/>
  <c r="E13" i="9"/>
  <c r="H17" i="9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I72" i="14606" s="1"/>
  <c r="J72" i="14606" s="1"/>
  <c r="M77" i="14606"/>
  <c r="A77" i="14606" s="1"/>
  <c r="L78" i="14606"/>
  <c r="F73" i="14606"/>
  <c r="G73" i="14606" s="1"/>
  <c r="H73" i="14606" s="1"/>
  <c r="D75" i="14606"/>
  <c r="E74" i="14606"/>
  <c r="F74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G97" i="14606" s="1"/>
  <c r="D98" i="14606"/>
  <c r="E98" i="14606" s="1"/>
  <c r="M100" i="14606"/>
  <c r="A100" i="14606" s="1"/>
  <c r="L101" i="14606"/>
  <c r="B99" i="14606"/>
  <c r="C99" i="14606" s="1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BQ3" i="2" l="1"/>
  <c r="AK25" i="2" l="1"/>
  <c r="AK23" i="2"/>
  <c r="AK19" i="2"/>
  <c r="AK10" i="2"/>
  <c r="AK16" i="2"/>
  <c r="AK26" i="2"/>
  <c r="AK12" i="2"/>
  <c r="AK24" i="2"/>
  <c r="AK13" i="2"/>
  <c r="AK22" i="2"/>
  <c r="AK21" i="2"/>
  <c r="AK18" i="2"/>
  <c r="AK11" i="2"/>
  <c r="AK15" i="2"/>
  <c r="AK17" i="2"/>
  <c r="AK14" i="2"/>
  <c r="AK20" i="2"/>
  <c r="BQ4" i="2"/>
  <c r="BQ5" i="2" s="1"/>
  <c r="BQ6" i="2" s="1"/>
  <c r="BQ7" i="2" s="1"/>
  <c r="BQ8" i="2" s="1"/>
  <c r="BQ1" i="2" s="1"/>
  <c r="BQ2" i="2" s="1"/>
  <c r="AK43" i="2" l="1"/>
  <c r="AK53" i="2"/>
  <c r="AK50" i="2"/>
  <c r="AK51" i="2"/>
  <c r="AK52" i="2"/>
  <c r="AK41" i="2"/>
  <c r="AK44" i="2"/>
  <c r="AK47" i="2"/>
  <c r="AK55" i="2"/>
  <c r="AK54" i="2"/>
  <c r="AK46" i="2"/>
  <c r="AK45" i="2"/>
  <c r="AK49" i="2"/>
  <c r="AK42" i="2"/>
  <c r="AK48" i="2"/>
  <c r="AK56" i="2"/>
  <c r="AK35" i="2"/>
  <c r="AK30" i="2"/>
  <c r="AK29" i="2"/>
  <c r="AK40" i="2"/>
  <c r="AK27" i="2"/>
  <c r="AK39" i="2"/>
  <c r="AK33" i="2"/>
  <c r="AK28" i="2"/>
  <c r="AK36" i="2"/>
  <c r="AK37" i="2"/>
  <c r="AK31" i="2"/>
  <c r="AK32" i="2"/>
  <c r="AK38" i="2"/>
  <c r="AK34" i="2"/>
</calcChain>
</file>

<file path=xl/sharedStrings.xml><?xml version="1.0" encoding="utf-8"?>
<sst xmlns="http://schemas.openxmlformats.org/spreadsheetml/2006/main" count="1572" uniqueCount="787">
  <si>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</si>
  <si>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</si>
  <si>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</si>
  <si>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</si>
  <si>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</si>
  <si>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</si>
  <si>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</si>
  <si>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</si>
  <si>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</si>
  <si>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</si>
  <si>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</si>
  <si>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</si>
  <si>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</si>
  <si>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</si>
  <si>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</si>
  <si>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</si>
  <si>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</si>
  <si>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</si>
  <si>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</si>
  <si>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</si>
  <si>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</si>
  <si>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</si>
  <si>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</si>
  <si>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</si>
  <si>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</si>
  <si>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</si>
  <si>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</si>
  <si>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</si>
  <si>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</si>
  <si>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</si>
  <si>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</si>
  <si>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</si>
  <si>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</si>
  <si>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</si>
  <si>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</si>
  <si>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</si>
  <si>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</si>
  <si>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</si>
  <si>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</si>
  <si>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</si>
  <si>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</si>
  <si>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</si>
  <si>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</si>
  <si>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</si>
  <si>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</si>
  <si>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</si>
  <si>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</si>
  <si>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</si>
  <si>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</si>
  <si>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</si>
  <si>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</si>
  <si>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</si>
  <si>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</si>
  <si>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</si>
  <si>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</si>
  <si>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</si>
  <si>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</si>
  <si>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</si>
  <si>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</si>
  <si>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</si>
  <si>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</si>
  <si>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</si>
  <si>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</si>
  <si>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</si>
  <si>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</si>
  <si>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</si>
  <si>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</si>
  <si>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</si>
  <si>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</si>
  <si>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</si>
  <si>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</si>
  <si>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</si>
  <si>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</si>
  <si>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</si>
  <si>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</si>
  <si>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</si>
  <si>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</si>
  <si>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</si>
  <si>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</si>
  <si>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</si>
  <si>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</si>
  <si>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</si>
  <si>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</si>
  <si>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</si>
  <si>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</si>
  <si>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</si>
  <si>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</si>
  <si>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</si>
  <si>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</si>
  <si>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</si>
  <si>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</si>
  <si>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</si>
  <si>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</si>
  <si>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</si>
  <si>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</si>
  <si>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</si>
  <si>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</si>
  <si>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</si>
  <si>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</si>
  <si>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</si>
  <si>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</si>
  <si>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</si>
  <si>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</si>
  <si>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</si>
  <si>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</si>
  <si>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</si>
  <si>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</si>
  <si>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</si>
  <si>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</si>
  <si>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</si>
  <si>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</si>
  <si>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</si>
  <si>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</si>
  <si>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</si>
  <si>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</si>
  <si>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</si>
  <si>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</si>
  <si>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</si>
  <si>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</si>
  <si>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</si>
  <si>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</si>
  <si>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</si>
  <si>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</si>
  <si>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</si>
  <si>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</si>
  <si>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</si>
  <si>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</si>
  <si>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</si>
  <si>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</si>
  <si>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</si>
  <si>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</si>
  <si>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</si>
  <si>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</si>
  <si>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</si>
  <si>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</si>
  <si>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</si>
  <si>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</si>
  <si>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</si>
  <si>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</si>
  <si>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</si>
  <si>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</si>
  <si>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</si>
  <si>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</si>
  <si>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</si>
  <si>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</si>
  <si>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</si>
  <si>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</si>
  <si>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</si>
  <si>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</si>
  <si>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</si>
  <si>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</si>
  <si>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</si>
  <si>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</si>
  <si>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</si>
  <si>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</si>
  <si>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</si>
  <si>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</si>
  <si>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</si>
  <si>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</si>
  <si>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</si>
  <si>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</si>
  <si>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</si>
  <si>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</si>
  <si>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</si>
  <si>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</si>
  <si>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</si>
  <si>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</si>
  <si>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</si>
  <si>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</si>
  <si>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</si>
  <si>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</si>
  <si>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</si>
  <si>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</si>
  <si>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</si>
  <si>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</si>
  <si>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</si>
  <si>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</si>
  <si>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</si>
  <si>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</si>
  <si>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</si>
  <si>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</si>
  <si>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</si>
  <si>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</si>
  <si>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</si>
  <si>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</si>
  <si>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</si>
  <si>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</si>
  <si>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</si>
  <si>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</si>
  <si>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</si>
  <si>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</si>
  <si>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</si>
  <si>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</si>
  <si>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</si>
  <si>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</si>
  <si>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</si>
  <si>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</si>
  <si>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</si>
  <si>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</si>
  <si>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</si>
  <si>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</si>
  <si>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</si>
  <si>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</si>
  <si>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</si>
  <si>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</si>
  <si>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</si>
  <si>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</si>
  <si>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</si>
  <si>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</si>
  <si>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</si>
  <si>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</si>
  <si>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</si>
  <si>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</si>
  <si>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</si>
  <si>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</si>
  <si>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</si>
  <si>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</si>
  <si>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</si>
  <si>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</si>
  <si>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</si>
  <si>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</si>
  <si>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</si>
  <si>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</si>
  <si>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</si>
  <si>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</si>
  <si>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</si>
  <si>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</si>
  <si>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</si>
  <si>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</si>
  <si>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</si>
  <si>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</si>
  <si>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</si>
  <si>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</si>
  <si>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</si>
  <si>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</si>
  <si>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</si>
  <si>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</si>
  <si>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</si>
  <si>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</si>
  <si>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</si>
  <si>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</si>
  <si>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</si>
  <si>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</si>
  <si>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</si>
  <si>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</si>
  <si>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</si>
  <si>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</si>
  <si>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</si>
  <si>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</si>
  <si>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</si>
  <si>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</si>
  <si>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</si>
  <si>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</si>
  <si>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</si>
  <si>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</si>
  <si>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</si>
  <si>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</si>
  <si>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</si>
  <si>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</si>
  <si>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</si>
  <si>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</si>
  <si>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</si>
  <si>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</si>
  <si>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</si>
  <si>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</si>
  <si>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</si>
  <si>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</si>
  <si>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</si>
  <si>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</si>
  <si>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</si>
  <si>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</si>
  <si>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</si>
  <si>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</si>
  <si>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</si>
  <si>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</si>
  <si>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</si>
  <si>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</si>
  <si>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</si>
  <si>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</si>
  <si>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</si>
  <si>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</si>
  <si>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</si>
  <si>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</si>
  <si>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</si>
  <si>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</si>
  <si>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</si>
  <si>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</si>
  <si>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</si>
  <si>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</si>
  <si>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</si>
  <si>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</si>
  <si>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</si>
  <si>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</si>
  <si>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</si>
  <si>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</si>
  <si>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</si>
  <si>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</si>
  <si>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</si>
  <si>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</si>
  <si>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</si>
  <si>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</si>
  <si>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</si>
  <si>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</si>
  <si>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</si>
  <si>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</si>
  <si>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</si>
  <si>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</si>
  <si>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</si>
  <si>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</si>
  <si>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</si>
  <si>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</si>
  <si>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</si>
  <si>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</si>
  <si>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</si>
  <si>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</si>
  <si>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</si>
  <si>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</si>
  <si>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</si>
  <si>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</si>
  <si>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</si>
  <si>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</si>
  <si>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</si>
  <si>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</si>
  <si>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</si>
  <si>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</si>
  <si>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</si>
  <si>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</si>
  <si>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</si>
  <si>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</si>
  <si>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</si>
  <si>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</si>
  <si>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</si>
  <si>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</si>
  <si>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</si>
  <si>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</si>
  <si>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</si>
  <si>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</si>
  <si>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</si>
  <si>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</si>
  <si>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</si>
  <si>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</si>
  <si>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</si>
  <si>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</si>
  <si>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</si>
  <si>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</si>
  <si>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</si>
  <si>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</si>
  <si>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</si>
  <si>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</si>
  <si>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</si>
  <si>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</si>
  <si>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</si>
  <si>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</si>
  <si>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</si>
  <si>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</si>
  <si>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</si>
  <si>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</si>
  <si>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</si>
  <si>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</si>
  <si>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</si>
  <si>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</si>
  <si>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</si>
  <si>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</si>
  <si>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</si>
  <si>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</si>
  <si>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</si>
  <si>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</si>
  <si>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</si>
  <si>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</si>
  <si>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</si>
  <si>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</si>
  <si>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</si>
  <si>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</si>
  <si>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</si>
  <si>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</si>
  <si>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</si>
  <si>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</si>
  <si>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</si>
  <si>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</si>
  <si>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</si>
  <si>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</si>
  <si>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</si>
  <si>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</si>
  <si>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</si>
  <si>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</si>
  <si>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</si>
  <si>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</si>
  <si>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</si>
  <si>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</si>
  <si>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</si>
  <si>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</si>
  <si>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</si>
  <si>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</si>
  <si>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</si>
  <si>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</si>
  <si>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</si>
  <si>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</si>
  <si>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</si>
  <si>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</si>
  <si>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</si>
  <si>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</si>
  <si>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</si>
  <si>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</si>
  <si>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</si>
  <si>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</si>
  <si>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</si>
  <si>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</si>
  <si>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</si>
  <si>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Flt</t>
  </si>
  <si>
    <t>Upcoming Flights</t>
  </si>
  <si>
    <t>ETA Next Flight: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</si>
  <si>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</si>
  <si>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</si>
  <si>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</si>
  <si>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</si>
  <si>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</si>
  <si>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</si>
  <si>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</si>
  <si>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</si>
  <si>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</si>
  <si>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</si>
  <si>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</si>
  <si>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</si>
  <si>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</si>
  <si>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</si>
  <si>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</si>
  <si>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</si>
  <si>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</si>
  <si>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</si>
  <si>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</si>
  <si>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</si>
  <si>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</si>
  <si>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</si>
  <si>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</si>
  <si>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</si>
  <si>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</si>
  <si>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</si>
  <si>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</si>
  <si>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</si>
  <si>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</si>
  <si>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</si>
  <si>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</si>
  <si>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</si>
  <si>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</si>
  <si>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</si>
  <si>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</si>
  <si>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</si>
  <si>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</si>
  <si>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</si>
  <si>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</si>
  <si>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</si>
  <si>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</si>
  <si>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</si>
  <si>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</si>
  <si>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</si>
  <si>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</si>
  <si>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</si>
  <si>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</si>
  <si>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</si>
  <si>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</si>
  <si>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</si>
  <si>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</si>
  <si>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</si>
  <si>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</si>
  <si>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</si>
  <si>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</si>
  <si>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</si>
  <si>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</si>
  <si>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</si>
  <si>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</si>
  <si>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</si>
  <si>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</si>
  <si>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</si>
  <si>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</si>
  <si>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</si>
  <si>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</si>
  <si>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</si>
  <si>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</si>
  <si>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</si>
  <si>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</si>
  <si>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</si>
  <si>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</si>
  <si>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</si>
  <si>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</si>
  <si>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</si>
  <si>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</si>
  <si>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</si>
  <si>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</si>
  <si>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</si>
  <si>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</si>
  <si>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</si>
  <si>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</si>
  <si>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</si>
  <si>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</si>
  <si>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</si>
  <si>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</si>
  <si>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</si>
  <si>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</si>
  <si>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</si>
  <si>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</si>
  <si>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</si>
  <si>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</si>
  <si>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</si>
  <si>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</si>
  <si>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</si>
  <si>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</si>
  <si>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</si>
  <si>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</si>
  <si>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</si>
  <si>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</si>
  <si>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</si>
  <si>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</si>
  <si>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</si>
  <si>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</si>
  <si>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</si>
  <si>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</si>
  <si>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</si>
  <si>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</si>
  <si>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</si>
  <si>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</si>
  <si>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</si>
  <si>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</si>
  <si>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</si>
  <si>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</si>
  <si>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</si>
  <si>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</si>
  <si>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</si>
  <si>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</si>
  <si>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</si>
  <si>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</si>
  <si>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</si>
  <si>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</si>
  <si>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</si>
  <si>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</si>
  <si>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</si>
  <si>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</si>
  <si>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</si>
  <si>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</si>
  <si>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</si>
  <si>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</si>
  <si>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</si>
  <si>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</si>
  <si>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</si>
  <si>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</si>
  <si>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</si>
  <si>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</si>
  <si>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</si>
  <si>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</si>
  <si>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</si>
  <si>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</si>
  <si>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</si>
  <si>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</si>
  <si>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</si>
  <si>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</si>
  <si>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</si>
  <si>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</si>
  <si>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</si>
  <si>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</si>
  <si>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</si>
  <si>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</si>
  <si>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</si>
  <si>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</si>
  <si>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</si>
  <si>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</si>
  <si>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</si>
  <si>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</si>
  <si>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</si>
  <si>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</si>
  <si>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</si>
  <si>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</si>
  <si>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</si>
  <si>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</si>
  <si>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</si>
  <si>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</si>
  <si>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</si>
  <si>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</si>
  <si>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</si>
  <si>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</si>
  <si>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</si>
  <si>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</si>
  <si>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</si>
  <si>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</si>
  <si>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</si>
  <si>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</si>
  <si>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</si>
  <si>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</si>
  <si>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</si>
  <si>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</si>
  <si>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</si>
  <si>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</si>
  <si>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</si>
  <si>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</si>
  <si>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</si>
  <si>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</si>
  <si>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</si>
  <si>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</si>
  <si>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</si>
  <si>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</si>
  <si>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</si>
  <si>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</si>
  <si>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</si>
  <si>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</si>
  <si>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</si>
  <si>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</si>
  <si>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</si>
  <si>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</si>
  <si>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</si>
  <si>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</si>
  <si>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</si>
  <si>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</si>
  <si>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</si>
  <si>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</si>
  <si>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</si>
  <si>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</si>
  <si>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</si>
  <si>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</si>
  <si>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</si>
  <si>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</si>
  <si>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</si>
  <si>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</si>
  <si>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</si>
  <si>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</si>
  <si>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</si>
  <si>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</si>
  <si>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</si>
  <si>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</si>
  <si>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</si>
  <si>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</si>
  <si>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</si>
  <si>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</si>
  <si>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</si>
  <si>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</si>
  <si>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</si>
  <si>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</si>
  <si>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</si>
  <si>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</si>
  <si>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</si>
  <si>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</si>
  <si>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</si>
  <si>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</si>
  <si>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</si>
  <si>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</si>
  <si>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</si>
  <si>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</si>
  <si>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</si>
  <si>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</si>
  <si>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</si>
  <si>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</si>
  <si>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</si>
  <si>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</si>
  <si>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</si>
  <si>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</si>
  <si>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</si>
  <si>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</si>
  <si>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</si>
  <si>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</si>
  <si>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</si>
  <si>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</si>
  <si>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</si>
  <si>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</si>
  <si>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</si>
  <si>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</si>
  <si>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</si>
  <si>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</si>
  <si>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</si>
  <si>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</si>
  <si>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</si>
  <si>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</si>
  <si>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</si>
  <si>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</si>
  <si>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</si>
  <si>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</si>
  <si>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</si>
  <si>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</si>
  <si>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</si>
  <si>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</si>
  <si>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</si>
  <si>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</si>
  <si>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</si>
  <si>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</si>
  <si>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</si>
  <si>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</si>
  <si>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</si>
  <si>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</si>
  <si>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</si>
  <si>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</si>
  <si>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</si>
  <si>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</si>
  <si>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PL</t>
  </si>
  <si>
    <t>Mikey Newby</t>
  </si>
  <si>
    <t>Rebecca King</t>
  </si>
  <si>
    <t>Zack Johnson</t>
  </si>
  <si>
    <t>George Purchase</t>
  </si>
  <si>
    <t>Alex Foley</t>
  </si>
  <si>
    <t>Alex Thompson-Carse</t>
  </si>
  <si>
    <t>Matthew Pond</t>
  </si>
  <si>
    <t>Ryan King</t>
  </si>
  <si>
    <t>Darius Stagner</t>
  </si>
  <si>
    <t>Freddie Isherwood</t>
  </si>
  <si>
    <t>Harvey Race</t>
  </si>
  <si>
    <t>Tyler White</t>
  </si>
  <si>
    <t>Aiden Pattison</t>
  </si>
  <si>
    <t>Sean Green</t>
  </si>
  <si>
    <t>Daniel Routledge</t>
  </si>
  <si>
    <t>Jamie Routledge</t>
  </si>
  <si>
    <t>Amari Robinson</t>
  </si>
  <si>
    <t>Lewis King</t>
  </si>
  <si>
    <t>Peter King</t>
  </si>
  <si>
    <t>Zachary Ellington</t>
  </si>
  <si>
    <t>Joe Bastin</t>
  </si>
  <si>
    <t>Christopher Park</t>
  </si>
  <si>
    <t>William Harvey</t>
  </si>
  <si>
    <t>Sam Picknett</t>
  </si>
  <si>
    <t>Alexander Gurton</t>
  </si>
  <si>
    <t>Stafford Young</t>
  </si>
  <si>
    <t>Bradley Nortcliffe</t>
  </si>
  <si>
    <t>Dylan Cilliers</t>
  </si>
  <si>
    <t>Nathanael Pettit</t>
  </si>
  <si>
    <t>Max Reynolds</t>
  </si>
  <si>
    <t>Sam McLean</t>
  </si>
  <si>
    <t>Conor Mallon</t>
  </si>
  <si>
    <t>Will Lewis</t>
  </si>
  <si>
    <t>Jack Harvey</t>
  </si>
  <si>
    <t>Matt Chubb</t>
  </si>
  <si>
    <t>Dan Chalwin</t>
  </si>
  <si>
    <t>Luke Bebbington</t>
  </si>
  <si>
    <t>brandon farrow</t>
  </si>
  <si>
    <t>Ashley Armstrong</t>
  </si>
  <si>
    <t>Lewis Lacey</t>
  </si>
  <si>
    <t>Gariq Johnson</t>
  </si>
  <si>
    <t>Will Holliday</t>
  </si>
  <si>
    <t>13-15</t>
  </si>
  <si>
    <t>16 - 17</t>
  </si>
  <si>
    <t>16-17</t>
  </si>
  <si>
    <t>20-23</t>
  </si>
  <si>
    <t>Christine Davies + DO</t>
  </si>
  <si>
    <t>Rohin Nayar DO</t>
  </si>
  <si>
    <t>David Wilson BO</t>
  </si>
  <si>
    <t>Johnny Nicholls</t>
  </si>
  <si>
    <t>Tom Hawkins</t>
  </si>
  <si>
    <t>4</t>
  </si>
  <si>
    <t>3</t>
  </si>
  <si>
    <t>17i</t>
  </si>
  <si>
    <t>5</t>
  </si>
  <si>
    <t>2</t>
  </si>
  <si>
    <t>20i</t>
  </si>
  <si>
    <t>Flt C</t>
  </si>
  <si>
    <t>Y24</t>
  </si>
  <si>
    <t>2-M_J_C_ABPU-100</t>
  </si>
  <si>
    <t>2-M_J_R_ABPU-90</t>
  </si>
  <si>
    <t>1-M_J_R_ABPU-100</t>
  </si>
  <si>
    <t>3-M_J_C_ABPU-90</t>
  </si>
  <si>
    <t>2-M_J_C_ABPU-90</t>
  </si>
  <si>
    <t>1-M_J_R_ABPU-90</t>
  </si>
  <si>
    <t>1-M_J_C_ABPU-110</t>
  </si>
  <si>
    <t>1-M_O_C_BPU-110</t>
  </si>
  <si>
    <t>1-M_J_C_ABPU-90</t>
  </si>
  <si>
    <t>1-M_J_C_ABPU-100</t>
  </si>
  <si>
    <t>1-M_J_C_BPU-110</t>
  </si>
  <si>
    <t>2-M_J_C_BPU-140</t>
  </si>
  <si>
    <t>1-M_J_C_BPU-140</t>
  </si>
  <si>
    <t>1-M_J_C_BPU-90</t>
  </si>
  <si>
    <t>1-M_J_C_BPU-125</t>
  </si>
  <si>
    <t>1-M_T2_C_ABPU-56</t>
  </si>
  <si>
    <t>1-M_T2_R_ABPU-75</t>
  </si>
  <si>
    <t>1-M_T1_R_ABPU-82.5</t>
  </si>
  <si>
    <t>1-M_T2_C_ABPU-100</t>
  </si>
  <si>
    <t>2-M_T2_R_ABPU-90</t>
  </si>
  <si>
    <t>1-M_T2_R_ABPU-90</t>
  </si>
  <si>
    <t>1-M_T3_R_ABPU-75</t>
  </si>
  <si>
    <t>1-M_T3_C_BPU-140</t>
  </si>
  <si>
    <t>1-M_T3_C_ABPU-100</t>
  </si>
  <si>
    <t>1-M_T3_C_ABPU-90</t>
  </si>
  <si>
    <t>1-M_T3_C_BPU-125</t>
  </si>
  <si>
    <t>1-M_J_C_ABPU-75</t>
  </si>
  <si>
    <t>2-M_J_R_ABPU-75</t>
  </si>
  <si>
    <t>2-M_J_R_ABPU-82.5</t>
  </si>
  <si>
    <t>4-M_J_C_ABPU-82.5</t>
  </si>
  <si>
    <t>3-M_J_C_ABPU-82.5</t>
  </si>
  <si>
    <t>1-M_J_C_ABPU-60</t>
  </si>
  <si>
    <t>1-M_J_R_ABPU-75</t>
  </si>
  <si>
    <t>1-M_J_R_ABPU-82.5</t>
  </si>
  <si>
    <t>2-M_J_C_ABPU-82.5</t>
  </si>
  <si>
    <t>1-M_J_R_BPU-82.5</t>
  </si>
  <si>
    <t>1-M_J_C_ABPU-82.5</t>
  </si>
  <si>
    <t>1-M_J_C_BPU-82.5</t>
  </si>
  <si>
    <t>BP 2019 Day 3 PL1-Kg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</si>
</sst>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8CCE4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1" fillId="0" borderId="0"/>
    <xf numFmtId="0" fontId="53" fillId="0" borderId="0" applyNumberFormat="0" applyFill="0" applyBorder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6" fillId="0" borderId="6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65" applyNumberFormat="0" applyAlignment="0" applyProtection="0"/>
    <xf numFmtId="0" fontId="61" fillId="15" borderId="66" applyNumberFormat="0" applyAlignment="0" applyProtection="0"/>
    <xf numFmtId="0" fontId="62" fillId="15" borderId="65" applyNumberFormat="0" applyAlignment="0" applyProtection="0"/>
    <xf numFmtId="0" fontId="63" fillId="0" borderId="67" applyNumberFormat="0" applyFill="0" applyAlignment="0" applyProtection="0"/>
    <xf numFmtId="0" fontId="64" fillId="16" borderId="6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0" applyNumberFormat="0" applyFill="0" applyAlignment="0" applyProtection="0"/>
    <xf numFmtId="0" fontId="6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</cellStyleXfs>
  <cellXfs count="4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4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5" fillId="2" borderId="0" xfId="0" applyFont="1" applyFill="1" applyBorder="1" applyProtection="1"/>
    <xf numFmtId="0" fontId="13" fillId="2" borderId="7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3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3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7" fillId="2" borderId="0" xfId="0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165" fontId="22" fillId="0" borderId="6" xfId="0" applyNumberFormat="1" applyFont="1" applyBorder="1" applyAlignment="1" applyProtection="1">
      <alignment horizontal="center"/>
      <protection locked="0"/>
    </xf>
    <xf numFmtId="166" fontId="22" fillId="0" borderId="6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4" fontId="22" fillId="0" borderId="6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Border="1" applyAlignment="1" applyProtection="1">
      <alignment horizontal="center"/>
      <protection locked="0"/>
    </xf>
    <xf numFmtId="2" fontId="22" fillId="0" borderId="6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22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13" fillId="0" borderId="17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8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3" fillId="2" borderId="21" xfId="0" applyFont="1" applyFill="1" applyBorder="1" applyAlignment="1" applyProtection="1">
      <alignment horizontal="center" vertical="center" wrapText="1"/>
    </xf>
    <xf numFmtId="0" fontId="25" fillId="7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0" fillId="8" borderId="25" xfId="0" applyFont="1" applyFill="1" applyBorder="1" applyAlignment="1" applyProtection="1">
      <alignment horizontal="center" vertical="center" wrapText="1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1" fillId="2" borderId="0" xfId="0" applyFont="1" applyFill="1" applyBorder="1" applyProtection="1"/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5" fillId="8" borderId="25" xfId="0" applyFont="1" applyFill="1" applyBorder="1" applyAlignment="1" applyProtection="1">
      <alignment horizontal="center" vertical="center" wrapText="1"/>
      <protection locked="0"/>
    </xf>
    <xf numFmtId="2" fontId="22" fillId="0" borderId="6" xfId="0" applyNumberFormat="1" applyFont="1" applyBorder="1" applyAlignment="1" applyProtection="1">
      <alignment horizontal="center" shrinkToFit="1"/>
      <protection locked="0"/>
    </xf>
    <xf numFmtId="2" fontId="22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3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5" fillId="2" borderId="12" xfId="0" applyFont="1" applyFill="1" applyBorder="1" applyProtection="1"/>
    <xf numFmtId="0" fontId="22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2" fillId="2" borderId="18" xfId="0" applyFont="1" applyFill="1" applyBorder="1" applyProtection="1"/>
    <xf numFmtId="0" fontId="22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5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3" fillId="2" borderId="2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5" fillId="7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4" fillId="8" borderId="0" xfId="0" applyFont="1" applyFill="1" applyBorder="1" applyProtection="1">
      <protection locked="0"/>
    </xf>
    <xf numFmtId="0" fontId="34" fillId="8" borderId="0" xfId="0" applyFont="1" applyFill="1" applyBorder="1" applyAlignment="1" applyProtection="1">
      <alignment horizontal="center"/>
      <protection locked="0"/>
    </xf>
    <xf numFmtId="0" fontId="34" fillId="8" borderId="0" xfId="0" applyFont="1" applyFill="1" applyProtection="1">
      <protection locked="0"/>
    </xf>
    <xf numFmtId="0" fontId="34" fillId="8" borderId="0" xfId="0" applyFont="1" applyFill="1" applyAlignment="1" applyProtection="1">
      <alignment horizontal="center"/>
      <protection locked="0"/>
    </xf>
    <xf numFmtId="0" fontId="36" fillId="8" borderId="0" xfId="0" applyFont="1" applyFill="1" applyBorder="1" applyAlignment="1" applyProtection="1">
      <alignment horizontal="center" wrapText="1"/>
      <protection locked="0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</xf>
    <xf numFmtId="0" fontId="38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/>
      <protection locked="0"/>
    </xf>
    <xf numFmtId="0" fontId="37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/>
    </xf>
    <xf numFmtId="0" fontId="34" fillId="8" borderId="0" xfId="0" applyFont="1" applyFill="1" applyProtection="1"/>
    <xf numFmtId="0" fontId="38" fillId="8" borderId="0" xfId="0" applyFont="1" applyFill="1" applyBorder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center" vertical="center" wrapText="1"/>
    </xf>
    <xf numFmtId="0" fontId="40" fillId="8" borderId="0" xfId="0" applyFont="1" applyFill="1" applyAlignment="1" applyProtection="1">
      <alignment horizontal="left" vertical="center" wrapText="1"/>
    </xf>
    <xf numFmtId="0" fontId="38" fillId="8" borderId="0" xfId="0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left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left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15" fontId="17" fillId="0" borderId="23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shrinkToFit="1"/>
    </xf>
    <xf numFmtId="0" fontId="23" fillId="0" borderId="28" xfId="0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center" vertical="center" wrapText="1"/>
    </xf>
    <xf numFmtId="2" fontId="23" fillId="0" borderId="28" xfId="0" applyNumberFormat="1" applyFont="1" applyFill="1" applyBorder="1" applyAlignment="1" applyProtection="1">
      <alignment horizontal="center" vertical="center" wrapText="1"/>
    </xf>
    <xf numFmtId="166" fontId="23" fillId="0" borderId="28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/>
    </xf>
    <xf numFmtId="0" fontId="41" fillId="2" borderId="0" xfId="0" applyFont="1" applyFill="1" applyBorder="1" applyProtection="1"/>
    <xf numFmtId="0" fontId="41" fillId="0" borderId="0" xfId="0" applyFont="1" applyBorder="1" applyProtection="1"/>
    <xf numFmtId="0" fontId="42" fillId="2" borderId="22" xfId="0" applyFont="1" applyFill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/>
    </xf>
    <xf numFmtId="0" fontId="41" fillId="0" borderId="1" xfId="0" applyFont="1" applyBorder="1" applyProtection="1"/>
    <xf numFmtId="168" fontId="18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3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3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3" fillId="2" borderId="3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wrapText="1"/>
    </xf>
    <xf numFmtId="165" fontId="43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9" fillId="8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6" fillId="0" borderId="1" xfId="2" applyNumberFormat="1" applyFont="1" applyBorder="1" applyAlignment="1">
      <alignment horizontal="center" wrapText="1"/>
    </xf>
    <xf numFmtId="0" fontId="44" fillId="2" borderId="1" xfId="2" applyFont="1" applyFill="1" applyBorder="1" applyAlignment="1" applyProtection="1">
      <alignment horizontal="center" wrapText="1"/>
      <protection locked="0"/>
    </xf>
    <xf numFmtId="0" fontId="44" fillId="0" borderId="1" xfId="2" applyFont="1" applyFill="1" applyBorder="1" applyAlignment="1" applyProtection="1">
      <alignment horizontal="center" wrapText="1"/>
      <protection locked="0"/>
    </xf>
    <xf numFmtId="0" fontId="45" fillId="0" borderId="0" xfId="2" applyAlignment="1">
      <alignment horizontal="center" wrapText="1"/>
    </xf>
    <xf numFmtId="0" fontId="45" fillId="0" borderId="0" xfId="2" applyAlignment="1">
      <alignment wrapText="1"/>
    </xf>
    <xf numFmtId="164" fontId="46" fillId="0" borderId="1" xfId="2" applyNumberFormat="1" applyFont="1" applyBorder="1" applyAlignment="1" applyProtection="1">
      <alignment horizontal="center"/>
      <protection locked="0"/>
    </xf>
    <xf numFmtId="0" fontId="44" fillId="2" borderId="1" xfId="2" applyFont="1" applyFill="1" applyBorder="1" applyAlignment="1">
      <alignment horizont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Fill="1" applyBorder="1" applyAlignment="1" applyProtection="1">
      <alignment horizontal="center"/>
      <protection locked="0"/>
    </xf>
    <xf numFmtId="0" fontId="45" fillId="0" borderId="0" xfId="2" applyAlignment="1">
      <alignment horizontal="center"/>
    </xf>
    <xf numFmtId="0" fontId="45" fillId="0" borderId="0" xfId="2"/>
    <xf numFmtId="164" fontId="46" fillId="0" borderId="1" xfId="2" applyNumberFormat="1" applyFont="1" applyBorder="1" applyAlignment="1">
      <alignment horizontal="center"/>
    </xf>
    <xf numFmtId="0" fontId="27" fillId="0" borderId="0" xfId="2" applyFont="1" applyAlignment="1">
      <alignment horizontal="center"/>
    </xf>
    <xf numFmtId="0" fontId="12" fillId="2" borderId="0" xfId="2" applyFont="1" applyFill="1"/>
    <xf numFmtId="0" fontId="12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7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8" fillId="2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3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4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9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 vertical="center" shrinkToFit="1"/>
    </xf>
    <xf numFmtId="164" fontId="28" fillId="0" borderId="8" xfId="0" applyNumberFormat="1" applyFont="1" applyFill="1" applyBorder="1" applyAlignment="1" applyProtection="1">
      <alignment vertical="center" shrinkToFit="1"/>
    </xf>
    <xf numFmtId="164" fontId="28" fillId="0" borderId="39" xfId="0" applyNumberFormat="1" applyFont="1" applyFill="1" applyBorder="1" applyAlignment="1" applyProtection="1">
      <alignment vertical="center" shrinkToFit="1"/>
    </xf>
    <xf numFmtId="164" fontId="28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2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" xfId="46" applyFont="1" applyFill="1" applyBorder="1" applyAlignment="1">
      <alignment horizontal="center"/>
    </xf>
    <xf numFmtId="0" fontId="13" fillId="2" borderId="2" xfId="46" applyFont="1" applyFill="1" applyBorder="1" applyAlignment="1">
      <alignment horizontal="center"/>
    </xf>
    <xf numFmtId="0" fontId="13" fillId="2" borderId="3" xfId="46" applyFont="1" applyFill="1" applyBorder="1" applyAlignment="1">
      <alignment horizontal="center"/>
    </xf>
    <xf numFmtId="0" fontId="12" fillId="2" borderId="1" xfId="46" applyFill="1" applyBorder="1" applyAlignment="1">
      <alignment horizontal="center"/>
    </xf>
    <xf numFmtId="0" fontId="12" fillId="0" borderId="1" xfId="46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0" fillId="0" borderId="61" xfId="0" applyBorder="1"/>
    <xf numFmtId="0" fontId="69" fillId="0" borderId="0" xfId="46" applyFont="1" applyBorder="1" applyAlignment="1">
      <alignment horizontal="left" vertical="top"/>
    </xf>
    <xf numFmtId="0" fontId="12" fillId="0" borderId="3" xfId="105" applyFill="1" applyBorder="1" applyAlignment="1" applyProtection="1">
      <alignment horizontal="left"/>
      <protection locked="0"/>
    </xf>
    <xf numFmtId="0" fontId="7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2" fillId="0" borderId="0" xfId="0" quotePrefix="1" applyFont="1" applyFill="1"/>
    <xf numFmtId="0" fontId="12" fillId="0" borderId="0" xfId="0" applyFont="1" applyFill="1"/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71" fillId="0" borderId="1" xfId="0" applyFont="1" applyFill="1" applyBorder="1" applyAlignment="1" applyProtection="1">
      <alignment horizontal="center"/>
      <protection locked="0"/>
    </xf>
    <xf numFmtId="49" fontId="71" fillId="0" borderId="1" xfId="0" applyNumberFormat="1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center"/>
    </xf>
    <xf numFmtId="0" fontId="71" fillId="0" borderId="0" xfId="0" applyFont="1" applyFill="1" applyProtection="1"/>
    <xf numFmtId="0" fontId="71" fillId="2" borderId="0" xfId="0" applyFont="1" applyFill="1" applyBorder="1" applyProtection="1"/>
    <xf numFmtId="0" fontId="72" fillId="2" borderId="1" xfId="0" applyFont="1" applyFill="1" applyBorder="1" applyAlignment="1" applyProtection="1">
      <alignment horizontal="center" wrapText="1"/>
      <protection locked="0"/>
    </xf>
    <xf numFmtId="49" fontId="72" fillId="2" borderId="1" xfId="0" applyNumberFormat="1" applyFont="1" applyFill="1" applyBorder="1" applyAlignment="1" applyProtection="1">
      <alignment horizontal="center" wrapText="1"/>
      <protection locked="0"/>
    </xf>
    <xf numFmtId="0" fontId="72" fillId="2" borderId="1" xfId="0" applyFont="1" applyFill="1" applyBorder="1" applyAlignment="1" applyProtection="1">
      <alignment wrapText="1"/>
    </xf>
    <xf numFmtId="0" fontId="72" fillId="2" borderId="29" xfId="0" applyFont="1" applyFill="1" applyBorder="1" applyAlignment="1" applyProtection="1">
      <alignment wrapText="1"/>
    </xf>
    <xf numFmtId="0" fontId="71" fillId="0" borderId="1" xfId="46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left"/>
      <protection locked="0"/>
    </xf>
    <xf numFmtId="0" fontId="71" fillId="3" borderId="1" xfId="0" applyFont="1" applyFill="1" applyBorder="1" applyProtection="1">
      <protection locked="0"/>
    </xf>
    <xf numFmtId="0" fontId="71" fillId="0" borderId="0" xfId="0" applyFont="1" applyProtection="1">
      <protection locked="0"/>
    </xf>
    <xf numFmtId="0" fontId="71" fillId="0" borderId="0" xfId="46" applyFont="1" applyProtection="1">
      <protection locked="0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46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Alignment="1" applyProtection="1">
      <alignment horizontal="center"/>
      <protection locked="0"/>
    </xf>
    <xf numFmtId="0" fontId="75" fillId="8" borderId="0" xfId="0" applyFont="1" applyFill="1" applyProtection="1">
      <protection locked="0"/>
    </xf>
    <xf numFmtId="2" fontId="75" fillId="8" borderId="0" xfId="0" applyNumberFormat="1" applyFont="1" applyFill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2" fontId="22" fillId="0" borderId="6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Protection="1">
      <protection locked="0"/>
    </xf>
    <xf numFmtId="0" fontId="22" fillId="0" borderId="31" xfId="0" applyFont="1" applyBorder="1" applyProtection="1">
      <protection locked="0"/>
    </xf>
    <xf numFmtId="2" fontId="22" fillId="0" borderId="32" xfId="0" applyNumberFormat="1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0" fontId="22" fillId="0" borderId="44" xfId="0" applyFont="1" applyBorder="1" applyProtection="1">
      <protection locked="0"/>
    </xf>
    <xf numFmtId="0" fontId="22" fillId="0" borderId="34" xfId="0" applyFont="1" applyBorder="1" applyProtection="1">
      <protection locked="0"/>
    </xf>
    <xf numFmtId="0" fontId="22" fillId="0" borderId="29" xfId="0" applyFont="1" applyBorder="1" applyProtection="1">
      <protection locked="0"/>
    </xf>
    <xf numFmtId="0" fontId="22" fillId="0" borderId="35" xfId="0" applyFont="1" applyBorder="1" applyProtection="1">
      <protection locked="0"/>
    </xf>
    <xf numFmtId="2" fontId="23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shrinkToFit="1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31" xfId="0" applyFont="1" applyBorder="1"/>
    <xf numFmtId="0" fontId="0" fillId="0" borderId="32" xfId="0" applyBorder="1"/>
    <xf numFmtId="0" fontId="0" fillId="0" borderId="33" xfId="0" applyBorder="1"/>
    <xf numFmtId="0" fontId="12" fillId="0" borderId="43" xfId="0" applyFont="1" applyBorder="1"/>
    <xf numFmtId="0" fontId="0" fillId="0" borderId="44" xfId="0" applyBorder="1"/>
    <xf numFmtId="0" fontId="12" fillId="0" borderId="34" xfId="0" applyFont="1" applyBorder="1"/>
    <xf numFmtId="0" fontId="0" fillId="0" borderId="29" xfId="0" applyBorder="1"/>
    <xf numFmtId="0" fontId="0" fillId="0" borderId="35" xfId="0" applyBorder="1"/>
    <xf numFmtId="0" fontId="4" fillId="0" borderId="0" xfId="996" applyAlignment="1">
      <alignment horizontal="left"/>
    </xf>
    <xf numFmtId="0" fontId="76" fillId="0" borderId="0" xfId="997" applyFont="1" applyFill="1" applyAlignment="1" applyProtection="1">
      <alignment horizontal="left"/>
    </xf>
    <xf numFmtId="0" fontId="76" fillId="0" borderId="0" xfId="998" applyFill="1" applyAlignment="1" applyProtection="1">
      <alignment horizontal="left"/>
    </xf>
    <xf numFmtId="0" fontId="76" fillId="0" borderId="0" xfId="997" applyFill="1" applyAlignment="1" applyProtection="1">
      <alignment horizontal="left"/>
    </xf>
    <xf numFmtId="0" fontId="76" fillId="0" borderId="0" xfId="999" applyFill="1" applyAlignment="1" applyProtection="1">
      <alignment horizontal="left"/>
    </xf>
    <xf numFmtId="0" fontId="76" fillId="0" borderId="0" xfId="1000" applyFill="1" applyAlignment="1" applyProtection="1">
      <alignment horizontal="left"/>
    </xf>
    <xf numFmtId="0" fontId="4" fillId="0" borderId="0" xfId="996" applyFill="1" applyAlignment="1">
      <alignment horizontal="left"/>
    </xf>
    <xf numFmtId="0" fontId="3" fillId="0" borderId="0" xfId="996" applyFont="1" applyAlignment="1">
      <alignment horizontal="left"/>
    </xf>
    <xf numFmtId="0" fontId="0" fillId="0" borderId="0" xfId="0" applyFont="1"/>
    <xf numFmtId="0" fontId="2" fillId="0" borderId="0" xfId="996" applyFont="1" applyAlignment="1">
      <alignment horizontal="left"/>
    </xf>
    <xf numFmtId="0" fontId="2" fillId="0" borderId="0" xfId="996" applyFont="1" applyFill="1" applyAlignment="1">
      <alignment horizontal="left"/>
    </xf>
    <xf numFmtId="0" fontId="1" fillId="0" borderId="0" xfId="996" applyFont="1" applyAlignment="1">
      <alignment horizontal="left"/>
    </xf>
    <xf numFmtId="49" fontId="12" fillId="0" borderId="6" xfId="0" applyNumberFormat="1" applyFont="1" applyFill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 shrinkToFit="1"/>
      <protection locked="0"/>
    </xf>
    <xf numFmtId="0" fontId="12" fillId="42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5" fontId="20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2" fillId="2" borderId="8" xfId="0" applyFont="1" applyFill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center" vertical="center" shrinkToFit="1"/>
      <protection locked="0"/>
    </xf>
    <xf numFmtId="0" fontId="32" fillId="2" borderId="39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26" fillId="8" borderId="42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6" fillId="8" borderId="43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44" xfId="0" applyFont="1" applyFill="1" applyBorder="1" applyAlignment="1" applyProtection="1">
      <alignment horizontal="center" vertical="center"/>
      <protection locked="0"/>
    </xf>
    <xf numFmtId="0" fontId="26" fillId="8" borderId="30" xfId="0" applyFont="1" applyFill="1" applyBorder="1" applyAlignment="1" applyProtection="1">
      <alignment horizontal="center" vertical="center"/>
      <protection locked="0"/>
    </xf>
    <xf numFmtId="0" fontId="26" fillId="8" borderId="7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2" fillId="2" borderId="8" xfId="44" applyFont="1" applyFill="1" applyBorder="1" applyAlignment="1" applyProtection="1">
      <alignment horizontal="center" vertical="center" shrinkToFit="1"/>
      <protection locked="0"/>
    </xf>
    <xf numFmtId="0" fontId="32" fillId="2" borderId="39" xfId="44" applyFont="1" applyFill="1" applyBorder="1" applyAlignment="1" applyProtection="1">
      <alignment horizontal="center" vertical="center" shrinkToFit="1"/>
      <protection locked="0"/>
    </xf>
    <xf numFmtId="0" fontId="32" fillId="2" borderId="19" xfId="44" applyFont="1" applyFill="1" applyBorder="1" applyAlignment="1" applyProtection="1">
      <alignment horizontal="center" vertical="center" shrinkToFit="1"/>
      <protection locked="0"/>
    </xf>
    <xf numFmtId="15" fontId="32" fillId="2" borderId="8" xfId="46" applyNumberFormat="1" applyFont="1" applyFill="1" applyBorder="1" applyAlignment="1">
      <alignment horizontal="center" vertical="center" shrinkToFit="1"/>
    </xf>
    <xf numFmtId="0" fontId="32" fillId="2" borderId="39" xfId="46" applyFont="1" applyFill="1" applyBorder="1" applyAlignment="1">
      <alignment horizontal="center" vertical="center" shrinkToFit="1"/>
    </xf>
    <xf numFmtId="0" fontId="32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6" fillId="8" borderId="46" xfId="0" applyFont="1" applyFill="1" applyBorder="1" applyAlignment="1" applyProtection="1">
      <alignment horizontal="center" vertical="center" shrinkToFit="1"/>
      <protection locked="0"/>
    </xf>
    <xf numFmtId="0" fontId="26" fillId="8" borderId="47" xfId="0" applyFont="1" applyFill="1" applyBorder="1" applyAlignment="1" applyProtection="1">
      <alignment horizontal="center" vertical="center" shrinkToFit="1"/>
      <protection locked="0"/>
    </xf>
    <xf numFmtId="0" fontId="26" fillId="8" borderId="48" xfId="0" applyFont="1" applyFill="1" applyBorder="1" applyAlignment="1" applyProtection="1">
      <alignment horizontal="center" vertical="center" shrinkToFit="1"/>
      <protection locked="0"/>
    </xf>
    <xf numFmtId="0" fontId="26" fillId="8" borderId="30" xfId="0" applyFont="1" applyFill="1" applyBorder="1" applyAlignment="1" applyProtection="1">
      <alignment horizontal="center" vertical="center" shrinkToFit="1"/>
      <protection locked="0"/>
    </xf>
    <xf numFmtId="0" fontId="26" fillId="8" borderId="7" xfId="0" applyFont="1" applyFill="1" applyBorder="1" applyAlignment="1" applyProtection="1">
      <alignment horizontal="center" vertical="center" shrinkToFit="1"/>
      <protection locked="0"/>
    </xf>
    <xf numFmtId="0" fontId="26" fillId="8" borderId="38" xfId="0" applyFont="1" applyFill="1" applyBorder="1" applyAlignment="1" applyProtection="1">
      <alignment horizontal="center" vertical="center" shrinkToFit="1"/>
      <protection locked="0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1" fillId="6" borderId="21" xfId="0" applyFont="1" applyFill="1" applyBorder="1" applyAlignment="1" applyProtection="1">
      <alignment horizontal="center" vertical="center" shrinkToFit="1"/>
    </xf>
    <xf numFmtId="0" fontId="21" fillId="6" borderId="55" xfId="0" applyFont="1" applyFill="1" applyBorder="1" applyAlignment="1" applyProtection="1">
      <alignment horizontal="center" vertical="center" shrinkToFit="1"/>
    </xf>
    <xf numFmtId="0" fontId="48" fillId="0" borderId="8" xfId="0" applyFont="1" applyBorder="1" applyAlignment="1" applyProtection="1">
      <alignment horizontal="center" vertical="center" shrinkToFit="1"/>
    </xf>
    <xf numFmtId="0" fontId="48" fillId="0" borderId="19" xfId="0" applyFont="1" applyBorder="1" applyAlignment="1" applyProtection="1">
      <alignment horizontal="center" vertical="center" shrinkToFit="1"/>
    </xf>
    <xf numFmtId="164" fontId="20" fillId="9" borderId="32" xfId="0" applyNumberFormat="1" applyFont="1" applyFill="1" applyBorder="1" applyAlignment="1" applyProtection="1">
      <alignment horizontal="center" vertical="center"/>
    </xf>
    <xf numFmtId="0" fontId="21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0" fillId="9" borderId="8" xfId="0" applyNumberFormat="1" applyFont="1" applyFill="1" applyBorder="1" applyAlignment="1" applyProtection="1">
      <alignment horizontal="center" vertical="center"/>
    </xf>
    <xf numFmtId="164" fontId="20" fillId="9" borderId="39" xfId="0" applyNumberFormat="1" applyFont="1" applyFill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64" fontId="25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50" fillId="0" borderId="58" xfId="0" applyNumberFormat="1" applyFont="1" applyBorder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27" xfId="0" applyNumberFormat="1" applyFont="1" applyBorder="1" applyAlignment="1">
      <alignment horizontal="right" vertical="center"/>
    </xf>
    <xf numFmtId="164" fontId="50" fillId="0" borderId="7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9" fillId="0" borderId="61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69" fillId="0" borderId="58" xfId="46" applyFont="1" applyBorder="1" applyAlignment="1">
      <alignment horizontal="left" vertical="top"/>
    </xf>
    <xf numFmtId="0" fontId="69" fillId="0" borderId="0" xfId="46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21" fontId="74" fillId="0" borderId="0" xfId="0" applyNumberFormat="1" applyFont="1" applyFill="1" applyAlignment="1">
      <alignment horizontal="left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7" fillId="0" borderId="8" xfId="0" applyFont="1" applyBorder="1" applyAlignment="1" applyProtection="1">
      <alignment horizontal="center" shrinkToFit="1"/>
      <protection locked="0"/>
    </xf>
    <xf numFmtId="0" fontId="17" fillId="0" borderId="39" xfId="0" applyFont="1" applyBorder="1" applyAlignment="1" applyProtection="1">
      <alignment horizontal="center" shrinkToFit="1"/>
      <protection locked="0"/>
    </xf>
    <xf numFmtId="0" fontId="17" fillId="0" borderId="19" xfId="0" applyFont="1" applyBorder="1" applyAlignment="1" applyProtection="1">
      <alignment horizontal="center" shrinkToFit="1"/>
      <protection locked="0"/>
    </xf>
    <xf numFmtId="0" fontId="39" fillId="8" borderId="0" xfId="0" applyFont="1" applyFill="1" applyAlignment="1" applyProtection="1">
      <alignment horizontal="center" vertical="center"/>
      <protection locked="0"/>
    </xf>
    <xf numFmtId="0" fontId="39" fillId="8" borderId="0" xfId="0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1316472"/>
        <c:axId val="461319608"/>
      </c:barChart>
      <c:catAx>
        <c:axId val="461316472"/>
        <c:scaling>
          <c:orientation val="minMax"/>
        </c:scaling>
        <c:delete val="1"/>
        <c:axPos val="l"/>
        <c:majorTickMark val="out"/>
        <c:minorTickMark val="none"/>
        <c:tickLblPos val="none"/>
        <c:crossAx val="461319608"/>
        <c:crosses val="autoZero"/>
        <c:auto val="1"/>
        <c:lblAlgn val="ctr"/>
        <c:lblOffset val="100"/>
        <c:noMultiLvlLbl val="0"/>
      </c:catAx>
      <c:valAx>
        <c:axId val="46131960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6131647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1317256"/>
        <c:axId val="461318040"/>
      </c:barChart>
      <c:catAx>
        <c:axId val="461317256"/>
        <c:scaling>
          <c:orientation val="minMax"/>
        </c:scaling>
        <c:delete val="1"/>
        <c:axPos val="l"/>
        <c:majorTickMark val="out"/>
        <c:minorTickMark val="none"/>
        <c:tickLblPos val="none"/>
        <c:crossAx val="461318040"/>
        <c:crosses val="autoZero"/>
        <c:auto val="1"/>
        <c:lblAlgn val="ctr"/>
        <c:lblOffset val="100"/>
        <c:noMultiLvlLbl val="0"/>
      </c:catAx>
      <c:valAx>
        <c:axId val="46131804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61317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=""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=""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=""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=""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=""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=""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=""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=""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=""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88900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=""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=""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=""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=""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zoomScaleNormal="100" workbookViewId="0">
      <selection activeCell="K2" sqref="K2:M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56" t="s">
        <v>686</v>
      </c>
      <c r="D2" s="357"/>
      <c r="E2" s="357"/>
      <c r="F2" s="357"/>
      <c r="G2" s="357"/>
      <c r="H2" s="358"/>
      <c r="K2" s="359" t="s">
        <v>687</v>
      </c>
      <c r="L2" s="360"/>
      <c r="M2" s="361"/>
      <c r="O2" s="334" t="s">
        <v>62</v>
      </c>
      <c r="P2" s="335"/>
      <c r="Q2" s="336"/>
      <c r="S2" s="317" t="s">
        <v>109</v>
      </c>
      <c r="T2" s="318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28" t="s">
        <v>79</v>
      </c>
      <c r="D4" s="329"/>
      <c r="E4" s="329"/>
      <c r="F4" s="329"/>
      <c r="G4" s="354"/>
      <c r="H4" s="337" t="s">
        <v>156</v>
      </c>
      <c r="K4" s="348" t="s">
        <v>84</v>
      </c>
      <c r="L4" s="349"/>
      <c r="M4" s="350"/>
      <c r="O4" s="328" t="s">
        <v>86</v>
      </c>
      <c r="P4" s="329"/>
      <c r="Q4" s="330"/>
      <c r="S4" s="319" t="s">
        <v>76</v>
      </c>
      <c r="T4" s="321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31"/>
      <c r="D5" s="332"/>
      <c r="E5" s="332"/>
      <c r="F5" s="332"/>
      <c r="G5" s="355"/>
      <c r="H5" s="338"/>
      <c r="K5" s="351"/>
      <c r="L5" s="352"/>
      <c r="M5" s="353"/>
      <c r="O5" s="331"/>
      <c r="P5" s="332"/>
      <c r="Q5" s="333"/>
      <c r="S5" s="320"/>
      <c r="T5" s="322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25" t="s">
        <v>61</v>
      </c>
      <c r="D6" s="326"/>
      <c r="E6" s="326"/>
      <c r="F6" s="326" t="s">
        <v>75</v>
      </c>
      <c r="G6" s="326"/>
      <c r="H6" s="339"/>
      <c r="K6" s="342" t="s">
        <v>157</v>
      </c>
      <c r="L6" s="343"/>
      <c r="M6" s="344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45"/>
      <c r="L7" s="346"/>
      <c r="M7" s="347"/>
      <c r="O7" s="245" t="s">
        <v>430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431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432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433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434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0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435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0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436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437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459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460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471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472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483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484</v>
      </c>
      <c r="P20" s="246" t="s">
        <v>182</v>
      </c>
      <c r="Q20" s="235">
        <v>1</v>
      </c>
    </row>
    <row r="21" spans="3:17" ht="13.5" thickBot="1" x14ac:dyDescent="0.25">
      <c r="C21" s="325" t="s">
        <v>78</v>
      </c>
      <c r="D21" s="326"/>
      <c r="E21" s="6">
        <v>1</v>
      </c>
      <c r="F21" s="327" t="s">
        <v>78</v>
      </c>
      <c r="G21" s="327"/>
      <c r="H21" s="10">
        <v>1</v>
      </c>
      <c r="I21" s="8"/>
      <c r="J21" s="167"/>
      <c r="K21" s="168"/>
      <c r="L21" s="167">
        <v>1002</v>
      </c>
      <c r="M21" s="170"/>
      <c r="O21" s="245" t="s">
        <v>485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40" t="s">
        <v>61</v>
      </c>
      <c r="F22" s="236" t="s">
        <v>77</v>
      </c>
      <c r="G22" s="238">
        <v>30</v>
      </c>
      <c r="H22" s="323" t="s">
        <v>75</v>
      </c>
      <c r="I22" s="8"/>
      <c r="J22" s="167"/>
      <c r="K22" s="168"/>
      <c r="L22" s="167">
        <v>1003</v>
      </c>
      <c r="M22" s="170"/>
      <c r="O22" s="245" t="s">
        <v>486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41"/>
      <c r="F23" s="239" t="s">
        <v>167</v>
      </c>
      <c r="G23" s="240">
        <v>25</v>
      </c>
      <c r="H23" s="324"/>
      <c r="I23" s="8"/>
      <c r="J23" s="167"/>
      <c r="K23" s="169"/>
      <c r="L23" s="167">
        <v>1004</v>
      </c>
      <c r="M23" s="171"/>
      <c r="O23" s="245" t="s">
        <v>487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488</v>
      </c>
      <c r="P24" s="246" t="s">
        <v>186</v>
      </c>
      <c r="Q24" s="235">
        <v>1</v>
      </c>
    </row>
    <row r="25" spans="3:17" ht="12.75" customHeight="1" x14ac:dyDescent="0.2">
      <c r="D25" s="348" t="s">
        <v>146</v>
      </c>
      <c r="E25" s="349"/>
      <c r="F25" s="350"/>
      <c r="G25" s="373" t="s">
        <v>155</v>
      </c>
      <c r="H25" s="12"/>
      <c r="I25" s="8"/>
      <c r="O25" s="245" t="s">
        <v>489</v>
      </c>
      <c r="P25" s="246" t="s">
        <v>187</v>
      </c>
      <c r="Q25" s="235">
        <v>1</v>
      </c>
    </row>
    <row r="26" spans="3:17" ht="12.75" customHeight="1" thickBot="1" x14ac:dyDescent="0.25">
      <c r="D26" s="370"/>
      <c r="E26" s="371"/>
      <c r="F26" s="372"/>
      <c r="G26" s="374"/>
      <c r="H26" s="12"/>
      <c r="I26" s="8"/>
      <c r="O26" s="245" t="s">
        <v>490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491</v>
      </c>
      <c r="P27" s="246" t="s">
        <v>188</v>
      </c>
      <c r="Q27" s="235">
        <v>1</v>
      </c>
    </row>
    <row r="28" spans="3:17" x14ac:dyDescent="0.2">
      <c r="D28" s="386" t="s">
        <v>108</v>
      </c>
      <c r="E28" s="387"/>
      <c r="F28" s="387"/>
      <c r="G28" s="388"/>
      <c r="H28" s="12"/>
      <c r="I28" s="8"/>
      <c r="K28" s="392" t="s">
        <v>114</v>
      </c>
      <c r="L28" s="393"/>
      <c r="M28" s="394"/>
      <c r="O28" s="245" t="s">
        <v>492</v>
      </c>
      <c r="P28" s="246" t="s">
        <v>189</v>
      </c>
      <c r="Q28" s="235">
        <v>1</v>
      </c>
    </row>
    <row r="29" spans="3:17" ht="13.5" thickBot="1" x14ac:dyDescent="0.25">
      <c r="C29" s="77"/>
      <c r="D29" s="389"/>
      <c r="E29" s="390"/>
      <c r="F29" s="390"/>
      <c r="G29" s="391"/>
      <c r="H29" s="12"/>
      <c r="I29" s="8"/>
      <c r="K29" s="395"/>
      <c r="L29" s="396"/>
      <c r="M29" s="397"/>
      <c r="O29" s="245" t="s">
        <v>493</v>
      </c>
      <c r="P29" s="246" t="s">
        <v>191</v>
      </c>
      <c r="Q29" s="235">
        <v>1</v>
      </c>
    </row>
    <row r="30" spans="3:17" x14ac:dyDescent="0.2">
      <c r="H30" s="12"/>
      <c r="I30" s="8"/>
      <c r="K30" s="380" t="s">
        <v>407</v>
      </c>
      <c r="L30" s="381"/>
      <c r="M30" s="382"/>
      <c r="O30" s="245" t="s">
        <v>494</v>
      </c>
      <c r="P30" s="246" t="s">
        <v>190</v>
      </c>
      <c r="Q30" s="235">
        <v>1</v>
      </c>
    </row>
    <row r="31" spans="3:17" x14ac:dyDescent="0.2">
      <c r="K31" s="383"/>
      <c r="L31" s="384"/>
      <c r="M31" s="385"/>
      <c r="O31" s="245" t="s">
        <v>495</v>
      </c>
      <c r="P31" s="246" t="s">
        <v>192</v>
      </c>
      <c r="Q31" s="235">
        <v>1</v>
      </c>
    </row>
    <row r="32" spans="3:17" ht="13.5" thickBot="1" x14ac:dyDescent="0.25">
      <c r="O32" s="245" t="s">
        <v>496</v>
      </c>
      <c r="P32" s="246" t="s">
        <v>193</v>
      </c>
      <c r="Q32" s="235">
        <v>1</v>
      </c>
    </row>
    <row r="33" spans="3:17" x14ac:dyDescent="0.2">
      <c r="C33" s="377" t="s">
        <v>148</v>
      </c>
      <c r="D33" s="378"/>
      <c r="E33" s="378"/>
      <c r="F33" s="378" t="s">
        <v>159</v>
      </c>
      <c r="G33" s="378"/>
      <c r="H33" s="379"/>
      <c r="O33" s="245" t="s">
        <v>497</v>
      </c>
      <c r="P33" s="246" t="s">
        <v>194</v>
      </c>
      <c r="Q33" s="235">
        <v>1</v>
      </c>
    </row>
    <row r="34" spans="3:17" x14ac:dyDescent="0.2">
      <c r="C34" s="325" t="s">
        <v>149</v>
      </c>
      <c r="D34" s="326"/>
      <c r="E34" s="375"/>
      <c r="F34" s="375"/>
      <c r="G34" s="375"/>
      <c r="H34" s="376"/>
      <c r="O34" s="245" t="s">
        <v>498</v>
      </c>
      <c r="P34" s="246" t="s">
        <v>195</v>
      </c>
      <c r="Q34" s="235">
        <v>1</v>
      </c>
    </row>
    <row r="35" spans="3:17" x14ac:dyDescent="0.2">
      <c r="C35" s="325" t="s">
        <v>150</v>
      </c>
      <c r="D35" s="326"/>
      <c r="E35" s="398"/>
      <c r="F35" s="399"/>
      <c r="G35" s="399"/>
      <c r="H35" s="400"/>
      <c r="O35" s="245" t="s">
        <v>448</v>
      </c>
      <c r="P35" s="246" t="s">
        <v>196</v>
      </c>
      <c r="Q35" s="235">
        <v>1</v>
      </c>
    </row>
    <row r="36" spans="3:17" ht="13.5" thickBot="1" x14ac:dyDescent="0.25">
      <c r="C36" s="368" t="s">
        <v>151</v>
      </c>
      <c r="D36" s="369"/>
      <c r="E36" s="362"/>
      <c r="F36" s="363"/>
      <c r="G36" s="363"/>
      <c r="H36" s="364"/>
      <c r="O36" s="245" t="s">
        <v>499</v>
      </c>
      <c r="P36" s="246" t="s">
        <v>197</v>
      </c>
      <c r="Q36" s="235">
        <v>1</v>
      </c>
    </row>
    <row r="37" spans="3:17" ht="13.5" thickBot="1" x14ac:dyDescent="0.25">
      <c r="O37" s="245" t="s">
        <v>506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66" t="s">
        <v>152</v>
      </c>
      <c r="F38" s="367"/>
      <c r="G38" s="199"/>
      <c r="H38" s="199"/>
      <c r="O38" s="245" t="s">
        <v>507</v>
      </c>
      <c r="P38" s="246" t="s">
        <v>198</v>
      </c>
      <c r="Q38" s="235">
        <v>1</v>
      </c>
    </row>
    <row r="39" spans="3:17" x14ac:dyDescent="0.2">
      <c r="C39" s="365"/>
      <c r="D39" s="365"/>
      <c r="E39" s="365"/>
      <c r="F39" s="365"/>
      <c r="G39" s="365"/>
      <c r="H39" s="365"/>
      <c r="O39" s="245" t="s">
        <v>461</v>
      </c>
      <c r="P39" s="246" t="s">
        <v>199</v>
      </c>
      <c r="Q39" s="235">
        <v>1</v>
      </c>
    </row>
    <row r="40" spans="3:17" ht="13.5" thickBot="1" x14ac:dyDescent="0.25">
      <c r="O40" s="245" t="s">
        <v>462</v>
      </c>
      <c r="P40" s="246" t="s">
        <v>200</v>
      </c>
      <c r="Q40" s="235">
        <v>1</v>
      </c>
    </row>
    <row r="41" spans="3:17" x14ac:dyDescent="0.2">
      <c r="C41" s="377" t="s">
        <v>160</v>
      </c>
      <c r="D41" s="378"/>
      <c r="E41" s="378"/>
      <c r="F41" s="378" t="s">
        <v>159</v>
      </c>
      <c r="G41" s="378"/>
      <c r="H41" s="379"/>
      <c r="O41" s="233" t="s">
        <v>473</v>
      </c>
      <c r="P41" s="234" t="s">
        <v>304</v>
      </c>
      <c r="Q41" s="235">
        <v>1</v>
      </c>
    </row>
    <row r="42" spans="3:17" x14ac:dyDescent="0.2">
      <c r="C42" s="325" t="s">
        <v>162</v>
      </c>
      <c r="D42" s="326"/>
      <c r="E42" s="375" t="s">
        <v>163</v>
      </c>
      <c r="F42" s="375"/>
      <c r="G42" s="375"/>
      <c r="H42" s="376"/>
      <c r="O42" s="233" t="s">
        <v>474</v>
      </c>
      <c r="P42" s="234" t="s">
        <v>248</v>
      </c>
      <c r="Q42" s="235">
        <v>1</v>
      </c>
    </row>
    <row r="43" spans="3:17" x14ac:dyDescent="0.2">
      <c r="C43" s="325" t="s">
        <v>150</v>
      </c>
      <c r="D43" s="326"/>
      <c r="E43" s="398"/>
      <c r="F43" s="399"/>
      <c r="G43" s="399"/>
      <c r="H43" s="400"/>
      <c r="O43" s="233" t="s">
        <v>449</v>
      </c>
      <c r="P43" s="234" t="s">
        <v>305</v>
      </c>
      <c r="Q43" s="235">
        <v>1</v>
      </c>
    </row>
    <row r="44" spans="3:17" ht="13.5" thickBot="1" x14ac:dyDescent="0.25">
      <c r="C44" s="368" t="s">
        <v>151</v>
      </c>
      <c r="D44" s="369"/>
      <c r="E44" s="362" t="s">
        <v>164</v>
      </c>
      <c r="F44" s="363"/>
      <c r="G44" s="363"/>
      <c r="H44" s="364"/>
      <c r="O44" s="233" t="s">
        <v>450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438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66" t="s">
        <v>152</v>
      </c>
      <c r="F46" s="367"/>
      <c r="G46" s="199"/>
      <c r="H46" s="199"/>
      <c r="O46" s="233" t="s">
        <v>439</v>
      </c>
      <c r="P46" s="234" t="s">
        <v>202</v>
      </c>
      <c r="Q46" s="235">
        <v>1</v>
      </c>
    </row>
    <row r="47" spans="3:17" x14ac:dyDescent="0.2">
      <c r="C47" s="365" t="s">
        <v>165</v>
      </c>
      <c r="D47" s="365"/>
      <c r="E47" s="365"/>
      <c r="F47" s="365"/>
      <c r="G47" s="365"/>
      <c r="H47" s="365"/>
      <c r="O47" s="233" t="s">
        <v>463</v>
      </c>
      <c r="P47" s="234" t="s">
        <v>307</v>
      </c>
      <c r="Q47" s="235">
        <v>1</v>
      </c>
    </row>
    <row r="48" spans="3:17" x14ac:dyDescent="0.2">
      <c r="O48" s="233" t="s">
        <v>464</v>
      </c>
      <c r="P48" s="234" t="s">
        <v>203</v>
      </c>
      <c r="Q48" s="235">
        <v>1</v>
      </c>
    </row>
    <row r="49" spans="15:17" x14ac:dyDescent="0.2">
      <c r="O49" s="233" t="s">
        <v>475</v>
      </c>
      <c r="P49" s="234" t="s">
        <v>308</v>
      </c>
      <c r="Q49" s="235">
        <v>1</v>
      </c>
    </row>
    <row r="50" spans="15:17" x14ac:dyDescent="0.2">
      <c r="O50" s="233" t="s">
        <v>476</v>
      </c>
      <c r="P50" s="234" t="s">
        <v>204</v>
      </c>
      <c r="Q50" s="235">
        <v>1</v>
      </c>
    </row>
    <row r="51" spans="15:17" x14ac:dyDescent="0.2">
      <c r="O51" s="233" t="s">
        <v>451</v>
      </c>
      <c r="P51" s="234" t="s">
        <v>309</v>
      </c>
      <c r="Q51" s="235">
        <v>1</v>
      </c>
    </row>
    <row r="52" spans="15:17" x14ac:dyDescent="0.2">
      <c r="O52" s="233" t="s">
        <v>452</v>
      </c>
      <c r="P52" s="234" t="s">
        <v>205</v>
      </c>
      <c r="Q52" s="235">
        <v>1</v>
      </c>
    </row>
    <row r="53" spans="15:17" x14ac:dyDescent="0.2">
      <c r="O53" s="233" t="s">
        <v>440</v>
      </c>
      <c r="P53" s="234" t="s">
        <v>310</v>
      </c>
      <c r="Q53" s="235">
        <v>1</v>
      </c>
    </row>
    <row r="54" spans="15:17" x14ac:dyDescent="0.2">
      <c r="O54" s="233" t="s">
        <v>441</v>
      </c>
      <c r="P54" s="234" t="s">
        <v>206</v>
      </c>
      <c r="Q54" s="235">
        <v>1</v>
      </c>
    </row>
    <row r="55" spans="15:17" x14ac:dyDescent="0.2">
      <c r="O55" s="233" t="s">
        <v>514</v>
      </c>
      <c r="P55" s="234" t="s">
        <v>311</v>
      </c>
      <c r="Q55" s="235">
        <v>1</v>
      </c>
    </row>
    <row r="56" spans="15:17" x14ac:dyDescent="0.2">
      <c r="O56" s="233" t="s">
        <v>515</v>
      </c>
      <c r="P56" s="234" t="s">
        <v>207</v>
      </c>
      <c r="Q56" s="235">
        <v>1</v>
      </c>
    </row>
    <row r="57" spans="15:17" x14ac:dyDescent="0.2">
      <c r="O57" s="233" t="s">
        <v>520</v>
      </c>
      <c r="P57" s="234" t="s">
        <v>312</v>
      </c>
      <c r="Q57" s="235">
        <v>1</v>
      </c>
    </row>
    <row r="58" spans="15:17" x14ac:dyDescent="0.2">
      <c r="O58" s="233" t="s">
        <v>521</v>
      </c>
      <c r="P58" s="234" t="s">
        <v>208</v>
      </c>
      <c r="Q58" s="235">
        <v>1</v>
      </c>
    </row>
    <row r="59" spans="15:17" x14ac:dyDescent="0.2">
      <c r="O59" s="233" t="s">
        <v>526</v>
      </c>
      <c r="P59" s="234" t="s">
        <v>313</v>
      </c>
      <c r="Q59" s="235">
        <v>1</v>
      </c>
    </row>
    <row r="60" spans="15:17" x14ac:dyDescent="0.2">
      <c r="O60" s="233" t="s">
        <v>527</v>
      </c>
      <c r="P60" s="234" t="s">
        <v>209</v>
      </c>
      <c r="Q60" s="235">
        <v>1</v>
      </c>
    </row>
    <row r="61" spans="15:17" x14ac:dyDescent="0.2">
      <c r="O61" s="233" t="s">
        <v>532</v>
      </c>
      <c r="P61" s="234" t="s">
        <v>314</v>
      </c>
      <c r="Q61" s="235">
        <v>1</v>
      </c>
    </row>
    <row r="62" spans="15:17" x14ac:dyDescent="0.2">
      <c r="O62" s="233" t="s">
        <v>533</v>
      </c>
      <c r="P62" s="234" t="s">
        <v>210</v>
      </c>
      <c r="Q62" s="235">
        <v>1</v>
      </c>
    </row>
    <row r="63" spans="15:17" x14ac:dyDescent="0.2">
      <c r="O63" s="233" t="s">
        <v>550</v>
      </c>
      <c r="P63" s="234" t="s">
        <v>315</v>
      </c>
      <c r="Q63" s="235">
        <v>1</v>
      </c>
    </row>
    <row r="64" spans="15:17" x14ac:dyDescent="0.2">
      <c r="O64" s="233" t="s">
        <v>551</v>
      </c>
      <c r="P64" s="234" t="s">
        <v>211</v>
      </c>
      <c r="Q64" s="235">
        <v>1</v>
      </c>
    </row>
    <row r="65" spans="15:17" x14ac:dyDescent="0.2">
      <c r="O65" s="233" t="s">
        <v>556</v>
      </c>
      <c r="P65" s="234" t="s">
        <v>316</v>
      </c>
      <c r="Q65" s="235">
        <v>1</v>
      </c>
    </row>
    <row r="66" spans="15:17" x14ac:dyDescent="0.2">
      <c r="O66" s="233" t="s">
        <v>557</v>
      </c>
      <c r="P66" s="234" t="s">
        <v>212</v>
      </c>
      <c r="Q66" s="235">
        <v>1</v>
      </c>
    </row>
    <row r="67" spans="15:17" x14ac:dyDescent="0.2">
      <c r="O67" s="233" t="s">
        <v>544</v>
      </c>
      <c r="P67" s="234" t="s">
        <v>317</v>
      </c>
      <c r="Q67" s="235">
        <v>1</v>
      </c>
    </row>
    <row r="68" spans="15:17" x14ac:dyDescent="0.2">
      <c r="O68" s="233" t="s">
        <v>545</v>
      </c>
      <c r="P68" s="234" t="s">
        <v>213</v>
      </c>
      <c r="Q68" s="235">
        <v>1</v>
      </c>
    </row>
    <row r="69" spans="15:17" x14ac:dyDescent="0.2">
      <c r="O69" s="233" t="s">
        <v>538</v>
      </c>
      <c r="P69" s="234" t="s">
        <v>318</v>
      </c>
      <c r="Q69" s="235">
        <v>1</v>
      </c>
    </row>
    <row r="70" spans="15:17" x14ac:dyDescent="0.2">
      <c r="O70" s="233" t="s">
        <v>539</v>
      </c>
      <c r="P70" s="234" t="s">
        <v>214</v>
      </c>
      <c r="Q70" s="235">
        <v>1</v>
      </c>
    </row>
    <row r="71" spans="15:17" x14ac:dyDescent="0.2">
      <c r="O71" s="233" t="s">
        <v>568</v>
      </c>
      <c r="P71" s="234" t="s">
        <v>319</v>
      </c>
      <c r="Q71" s="235">
        <v>1</v>
      </c>
    </row>
    <row r="72" spans="15:17" x14ac:dyDescent="0.2">
      <c r="O72" s="233" t="s">
        <v>569</v>
      </c>
      <c r="P72" s="234" t="s">
        <v>215</v>
      </c>
      <c r="Q72" s="235">
        <v>1</v>
      </c>
    </row>
    <row r="73" spans="15:17" x14ac:dyDescent="0.2">
      <c r="O73" s="233" t="s">
        <v>562</v>
      </c>
      <c r="P73" s="234" t="s">
        <v>320</v>
      </c>
      <c r="Q73" s="235">
        <v>1</v>
      </c>
    </row>
    <row r="74" spans="15:17" x14ac:dyDescent="0.2">
      <c r="O74" s="233" t="s">
        <v>563</v>
      </c>
      <c r="P74" s="234" t="s">
        <v>216</v>
      </c>
      <c r="Q74" s="235">
        <v>1</v>
      </c>
    </row>
    <row r="75" spans="15:17" x14ac:dyDescent="0.2">
      <c r="O75" s="233" t="s">
        <v>500</v>
      </c>
      <c r="P75" s="234" t="s">
        <v>321</v>
      </c>
      <c r="Q75" s="235">
        <v>1</v>
      </c>
    </row>
    <row r="76" spans="15:17" x14ac:dyDescent="0.2">
      <c r="O76" s="233" t="s">
        <v>501</v>
      </c>
      <c r="P76" s="234" t="s">
        <v>217</v>
      </c>
      <c r="Q76" s="235">
        <v>1</v>
      </c>
    </row>
    <row r="77" spans="15:17" x14ac:dyDescent="0.2">
      <c r="O77" s="233" t="s">
        <v>508</v>
      </c>
      <c r="P77" s="234" t="s">
        <v>322</v>
      </c>
      <c r="Q77" s="235">
        <v>1</v>
      </c>
    </row>
    <row r="78" spans="15:17" x14ac:dyDescent="0.2">
      <c r="O78" s="233" t="s">
        <v>509</v>
      </c>
      <c r="P78" s="234" t="s">
        <v>218</v>
      </c>
      <c r="Q78" s="235">
        <v>1</v>
      </c>
    </row>
    <row r="79" spans="15:17" x14ac:dyDescent="0.2">
      <c r="O79" s="233" t="s">
        <v>578</v>
      </c>
      <c r="P79" s="234" t="s">
        <v>323</v>
      </c>
      <c r="Q79" s="235">
        <v>1</v>
      </c>
    </row>
    <row r="80" spans="15:17" x14ac:dyDescent="0.2">
      <c r="O80" s="233" t="s">
        <v>579</v>
      </c>
      <c r="P80" s="234" t="s">
        <v>219</v>
      </c>
      <c r="Q80" s="235">
        <v>1</v>
      </c>
    </row>
    <row r="81" spans="15:17" x14ac:dyDescent="0.2">
      <c r="O81" s="233" t="s">
        <v>582</v>
      </c>
      <c r="P81" s="234" t="s">
        <v>324</v>
      </c>
      <c r="Q81" s="235">
        <v>1</v>
      </c>
    </row>
    <row r="82" spans="15:17" x14ac:dyDescent="0.2">
      <c r="O82" s="233" t="s">
        <v>583</v>
      </c>
      <c r="P82" s="234" t="s">
        <v>220</v>
      </c>
      <c r="Q82" s="235">
        <v>1</v>
      </c>
    </row>
    <row r="83" spans="15:17" x14ac:dyDescent="0.2">
      <c r="O83" s="233" t="s">
        <v>586</v>
      </c>
      <c r="P83" s="234" t="s">
        <v>325</v>
      </c>
      <c r="Q83" s="235">
        <v>1</v>
      </c>
    </row>
    <row r="84" spans="15:17" x14ac:dyDescent="0.2">
      <c r="O84" s="233" t="s">
        <v>587</v>
      </c>
      <c r="P84" s="234" t="s">
        <v>221</v>
      </c>
      <c r="Q84" s="235">
        <v>1</v>
      </c>
    </row>
    <row r="85" spans="15:17" x14ac:dyDescent="0.2">
      <c r="O85" s="233" t="s">
        <v>574</v>
      </c>
      <c r="P85" s="234" t="s">
        <v>326</v>
      </c>
      <c r="Q85" s="235">
        <v>1</v>
      </c>
    </row>
    <row r="86" spans="15:17" x14ac:dyDescent="0.2">
      <c r="O86" s="233" t="s">
        <v>575</v>
      </c>
      <c r="P86" s="234" t="s">
        <v>222</v>
      </c>
      <c r="Q86" s="235">
        <v>1</v>
      </c>
    </row>
    <row r="87" spans="15:17" x14ac:dyDescent="0.2">
      <c r="O87" s="233" t="s">
        <v>602</v>
      </c>
      <c r="P87" s="234" t="s">
        <v>327</v>
      </c>
      <c r="Q87" s="235">
        <v>1</v>
      </c>
    </row>
    <row r="88" spans="15:17" x14ac:dyDescent="0.2">
      <c r="O88" s="233" t="s">
        <v>603</v>
      </c>
      <c r="P88" s="234" t="s">
        <v>223</v>
      </c>
      <c r="Q88" s="235">
        <v>1</v>
      </c>
    </row>
    <row r="89" spans="15:17" x14ac:dyDescent="0.2">
      <c r="O89" s="233" t="s">
        <v>598</v>
      </c>
      <c r="P89" s="234" t="s">
        <v>328</v>
      </c>
      <c r="Q89" s="235">
        <v>1</v>
      </c>
    </row>
    <row r="90" spans="15:17" x14ac:dyDescent="0.2">
      <c r="O90" s="233" t="s">
        <v>599</v>
      </c>
      <c r="P90" s="234" t="s">
        <v>224</v>
      </c>
      <c r="Q90" s="235">
        <v>1</v>
      </c>
    </row>
    <row r="91" spans="15:17" x14ac:dyDescent="0.2">
      <c r="O91" s="233" t="s">
        <v>590</v>
      </c>
      <c r="P91" s="234" t="s">
        <v>329</v>
      </c>
      <c r="Q91" s="235">
        <v>1</v>
      </c>
    </row>
    <row r="92" spans="15:17" x14ac:dyDescent="0.2">
      <c r="O92" s="233" t="s">
        <v>591</v>
      </c>
      <c r="P92" s="234" t="s">
        <v>225</v>
      </c>
      <c r="Q92" s="235">
        <v>1</v>
      </c>
    </row>
    <row r="93" spans="15:17" x14ac:dyDescent="0.2">
      <c r="O93" s="233" t="s">
        <v>594</v>
      </c>
      <c r="P93" s="234" t="s">
        <v>330</v>
      </c>
      <c r="Q93" s="235">
        <v>1</v>
      </c>
    </row>
    <row r="94" spans="15:17" x14ac:dyDescent="0.2">
      <c r="O94" s="233" t="s">
        <v>595</v>
      </c>
      <c r="P94" s="234" t="s">
        <v>226</v>
      </c>
      <c r="Q94" s="235">
        <v>1</v>
      </c>
    </row>
    <row r="95" spans="15:17" x14ac:dyDescent="0.2">
      <c r="O95" s="233" t="s">
        <v>606</v>
      </c>
      <c r="P95" s="234" t="s">
        <v>331</v>
      </c>
      <c r="Q95" s="235">
        <v>1</v>
      </c>
    </row>
    <row r="96" spans="15:17" x14ac:dyDescent="0.2">
      <c r="O96" s="233" t="s">
        <v>607</v>
      </c>
      <c r="P96" s="234" t="s">
        <v>227</v>
      </c>
      <c r="Q96" s="235">
        <v>1</v>
      </c>
    </row>
    <row r="97" spans="15:17" x14ac:dyDescent="0.2">
      <c r="O97" s="233" t="s">
        <v>610</v>
      </c>
      <c r="P97" s="234" t="s">
        <v>332</v>
      </c>
      <c r="Q97" s="229">
        <v>1</v>
      </c>
    </row>
    <row r="98" spans="15:17" x14ac:dyDescent="0.2">
      <c r="O98" s="233" t="s">
        <v>611</v>
      </c>
      <c r="P98" s="234" t="s">
        <v>228</v>
      </c>
      <c r="Q98" s="229">
        <v>1</v>
      </c>
    </row>
    <row r="99" spans="15:17" x14ac:dyDescent="0.2">
      <c r="O99" s="233" t="s">
        <v>614</v>
      </c>
      <c r="P99" s="234" t="s">
        <v>333</v>
      </c>
      <c r="Q99" s="229">
        <v>1</v>
      </c>
    </row>
    <row r="100" spans="15:17" x14ac:dyDescent="0.2">
      <c r="O100" s="233" t="s">
        <v>615</v>
      </c>
      <c r="P100" s="234" t="s">
        <v>229</v>
      </c>
      <c r="Q100" s="229">
        <v>1</v>
      </c>
    </row>
    <row r="101" spans="15:17" x14ac:dyDescent="0.2">
      <c r="O101" s="233" t="s">
        <v>618</v>
      </c>
      <c r="P101" s="234" t="s">
        <v>334</v>
      </c>
      <c r="Q101" s="229">
        <v>1</v>
      </c>
    </row>
    <row r="102" spans="15:17" x14ac:dyDescent="0.2">
      <c r="O102" s="233" t="s">
        <v>619</v>
      </c>
      <c r="P102" s="234" t="s">
        <v>230</v>
      </c>
      <c r="Q102" s="229">
        <v>1</v>
      </c>
    </row>
    <row r="103" spans="15:17" x14ac:dyDescent="0.2">
      <c r="O103" s="233" t="s">
        <v>634</v>
      </c>
      <c r="P103" s="234" t="s">
        <v>335</v>
      </c>
      <c r="Q103" s="229">
        <v>1</v>
      </c>
    </row>
    <row r="104" spans="15:17" x14ac:dyDescent="0.2">
      <c r="O104" s="233" t="s">
        <v>635</v>
      </c>
      <c r="P104" s="234" t="s">
        <v>231</v>
      </c>
      <c r="Q104" s="229">
        <v>1</v>
      </c>
    </row>
    <row r="105" spans="15:17" x14ac:dyDescent="0.2">
      <c r="O105" s="233" t="s">
        <v>630</v>
      </c>
      <c r="P105" s="234" t="s">
        <v>336</v>
      </c>
      <c r="Q105" s="229">
        <v>1</v>
      </c>
    </row>
    <row r="106" spans="15:17" x14ac:dyDescent="0.2">
      <c r="O106" s="233" t="s">
        <v>631</v>
      </c>
      <c r="P106" s="234" t="s">
        <v>232</v>
      </c>
      <c r="Q106" s="229">
        <v>1</v>
      </c>
    </row>
    <row r="107" spans="15:17" x14ac:dyDescent="0.2">
      <c r="O107" s="233" t="s">
        <v>626</v>
      </c>
      <c r="P107" s="234" t="s">
        <v>337</v>
      </c>
      <c r="Q107" s="229">
        <v>1</v>
      </c>
    </row>
    <row r="108" spans="15:17" x14ac:dyDescent="0.2">
      <c r="O108" s="233" t="s">
        <v>627</v>
      </c>
      <c r="P108" s="234" t="s">
        <v>233</v>
      </c>
      <c r="Q108" s="229">
        <v>1</v>
      </c>
    </row>
    <row r="109" spans="15:17" x14ac:dyDescent="0.2">
      <c r="O109" s="233" t="s">
        <v>622</v>
      </c>
      <c r="P109" s="234" t="s">
        <v>338</v>
      </c>
      <c r="Q109" s="229">
        <v>1</v>
      </c>
    </row>
    <row r="110" spans="15:17" x14ac:dyDescent="0.2">
      <c r="O110" s="233" t="s">
        <v>623</v>
      </c>
      <c r="P110" s="234" t="s">
        <v>234</v>
      </c>
      <c r="Q110" s="229">
        <v>1</v>
      </c>
    </row>
    <row r="111" spans="15:17" x14ac:dyDescent="0.2">
      <c r="O111" s="233" t="s">
        <v>638</v>
      </c>
      <c r="P111" s="234" t="s">
        <v>339</v>
      </c>
      <c r="Q111" s="229">
        <v>1</v>
      </c>
    </row>
    <row r="112" spans="15:17" x14ac:dyDescent="0.2">
      <c r="O112" s="233" t="s">
        <v>639</v>
      </c>
      <c r="P112" s="234" t="s">
        <v>235</v>
      </c>
      <c r="Q112" s="229">
        <v>1</v>
      </c>
    </row>
    <row r="113" spans="15:17" x14ac:dyDescent="0.2">
      <c r="O113" s="233" t="s">
        <v>642</v>
      </c>
      <c r="P113" s="234" t="s">
        <v>340</v>
      </c>
      <c r="Q113" s="229">
        <v>1</v>
      </c>
    </row>
    <row r="114" spans="15:17" x14ac:dyDescent="0.2">
      <c r="O114" s="233" t="s">
        <v>643</v>
      </c>
      <c r="P114" s="234" t="s">
        <v>236</v>
      </c>
      <c r="Q114" s="229">
        <v>1</v>
      </c>
    </row>
    <row r="115" spans="15:17" x14ac:dyDescent="0.2">
      <c r="O115" s="233" t="s">
        <v>650</v>
      </c>
      <c r="P115" s="234" t="s">
        <v>341</v>
      </c>
      <c r="Q115" s="229">
        <v>1</v>
      </c>
    </row>
    <row r="116" spans="15:17" x14ac:dyDescent="0.2">
      <c r="O116" s="233" t="s">
        <v>651</v>
      </c>
      <c r="P116" s="234" t="s">
        <v>237</v>
      </c>
      <c r="Q116" s="229">
        <v>1</v>
      </c>
    </row>
    <row r="117" spans="15:17" x14ac:dyDescent="0.2">
      <c r="O117" s="233" t="s">
        <v>646</v>
      </c>
      <c r="P117" s="234" t="s">
        <v>342</v>
      </c>
      <c r="Q117" s="229">
        <v>1</v>
      </c>
    </row>
    <row r="118" spans="15:17" x14ac:dyDescent="0.2">
      <c r="O118" s="233" t="s">
        <v>647</v>
      </c>
      <c r="P118" s="234" t="s">
        <v>238</v>
      </c>
      <c r="Q118" s="229">
        <v>1</v>
      </c>
    </row>
    <row r="119" spans="15:17" x14ac:dyDescent="0.2">
      <c r="O119" s="233" t="s">
        <v>666</v>
      </c>
      <c r="P119" s="234" t="s">
        <v>343</v>
      </c>
      <c r="Q119" s="229">
        <v>1</v>
      </c>
    </row>
    <row r="120" spans="15:17" x14ac:dyDescent="0.2">
      <c r="O120" s="233" t="s">
        <v>667</v>
      </c>
      <c r="P120" s="234" t="s">
        <v>239</v>
      </c>
      <c r="Q120" s="229">
        <v>1</v>
      </c>
    </row>
    <row r="121" spans="15:17" x14ac:dyDescent="0.2">
      <c r="O121" s="233" t="s">
        <v>662</v>
      </c>
      <c r="P121" s="234" t="s">
        <v>344</v>
      </c>
      <c r="Q121" s="229">
        <v>1</v>
      </c>
    </row>
    <row r="122" spans="15:17" x14ac:dyDescent="0.2">
      <c r="O122" s="233" t="s">
        <v>663</v>
      </c>
      <c r="P122" s="234" t="s">
        <v>240</v>
      </c>
      <c r="Q122" s="229">
        <v>1</v>
      </c>
    </row>
    <row r="123" spans="15:17" x14ac:dyDescent="0.2">
      <c r="O123" s="233" t="s">
        <v>654</v>
      </c>
      <c r="P123" s="234" t="s">
        <v>345</v>
      </c>
      <c r="Q123" s="229">
        <v>1</v>
      </c>
    </row>
    <row r="124" spans="15:17" x14ac:dyDescent="0.2">
      <c r="O124" s="233" t="s">
        <v>655</v>
      </c>
      <c r="P124" s="234" t="s">
        <v>241</v>
      </c>
      <c r="Q124" s="229">
        <v>1</v>
      </c>
    </row>
    <row r="125" spans="15:17" x14ac:dyDescent="0.2">
      <c r="O125" s="233" t="s">
        <v>658</v>
      </c>
      <c r="P125" s="234" t="s">
        <v>346</v>
      </c>
      <c r="Q125" s="229">
        <v>1</v>
      </c>
    </row>
    <row r="126" spans="15:17" x14ac:dyDescent="0.2">
      <c r="O126" s="233" t="s">
        <v>659</v>
      </c>
      <c r="P126" s="234" t="s">
        <v>242</v>
      </c>
      <c r="Q126" s="229">
        <v>1</v>
      </c>
    </row>
    <row r="127" spans="15:17" x14ac:dyDescent="0.2">
      <c r="O127" s="233" t="s">
        <v>465</v>
      </c>
      <c r="P127" s="234" t="s">
        <v>347</v>
      </c>
      <c r="Q127" s="229">
        <v>1</v>
      </c>
    </row>
    <row r="128" spans="15:17" x14ac:dyDescent="0.2">
      <c r="O128" s="233" t="s">
        <v>466</v>
      </c>
      <c r="P128" s="234" t="s">
        <v>243</v>
      </c>
      <c r="Q128" s="229">
        <v>1</v>
      </c>
    </row>
    <row r="129" spans="15:17" x14ac:dyDescent="0.2">
      <c r="O129" s="233" t="s">
        <v>477</v>
      </c>
      <c r="P129" s="234" t="s">
        <v>348</v>
      </c>
      <c r="Q129" s="229">
        <v>1</v>
      </c>
    </row>
    <row r="130" spans="15:17" x14ac:dyDescent="0.2">
      <c r="O130" s="233" t="s">
        <v>478</v>
      </c>
      <c r="P130" s="234" t="s">
        <v>244</v>
      </c>
      <c r="Q130" s="229">
        <v>1</v>
      </c>
    </row>
    <row r="131" spans="15:17" x14ac:dyDescent="0.2">
      <c r="O131" s="233" t="s">
        <v>453</v>
      </c>
      <c r="P131" s="234" t="s">
        <v>349</v>
      </c>
      <c r="Q131" s="229">
        <v>1</v>
      </c>
    </row>
    <row r="132" spans="15:17" x14ac:dyDescent="0.2">
      <c r="O132" s="233" t="s">
        <v>454</v>
      </c>
      <c r="P132" s="234" t="s">
        <v>245</v>
      </c>
      <c r="Q132" s="229">
        <v>1</v>
      </c>
    </row>
    <row r="133" spans="15:17" x14ac:dyDescent="0.2">
      <c r="O133" s="233" t="s">
        <v>442</v>
      </c>
      <c r="P133" s="234" t="s">
        <v>350</v>
      </c>
      <c r="Q133" s="229">
        <v>1</v>
      </c>
    </row>
    <row r="134" spans="15:17" x14ac:dyDescent="0.2">
      <c r="O134" s="233" t="s">
        <v>443</v>
      </c>
      <c r="P134" s="234" t="s">
        <v>246</v>
      </c>
      <c r="Q134" s="229">
        <v>1</v>
      </c>
    </row>
    <row r="135" spans="15:17" x14ac:dyDescent="0.2">
      <c r="O135" s="233" t="s">
        <v>516</v>
      </c>
      <c r="P135" s="234" t="s">
        <v>351</v>
      </c>
      <c r="Q135" s="229">
        <v>1</v>
      </c>
    </row>
    <row r="136" spans="15:17" x14ac:dyDescent="0.2">
      <c r="O136" s="233" t="s">
        <v>517</v>
      </c>
      <c r="P136" s="234" t="s">
        <v>247</v>
      </c>
      <c r="Q136" s="229">
        <v>1</v>
      </c>
    </row>
    <row r="137" spans="15:17" x14ac:dyDescent="0.2">
      <c r="O137" s="233" t="s">
        <v>522</v>
      </c>
      <c r="P137" s="234" t="s">
        <v>352</v>
      </c>
      <c r="Q137" s="229">
        <v>1</v>
      </c>
    </row>
    <row r="138" spans="15:17" x14ac:dyDescent="0.2">
      <c r="O138" s="233" t="s">
        <v>523</v>
      </c>
      <c r="P138" s="234" t="s">
        <v>249</v>
      </c>
      <c r="Q138" s="229">
        <v>1</v>
      </c>
    </row>
    <row r="139" spans="15:17" x14ac:dyDescent="0.2">
      <c r="O139" s="233" t="s">
        <v>528</v>
      </c>
      <c r="P139" s="234" t="s">
        <v>353</v>
      </c>
      <c r="Q139" s="229">
        <v>1</v>
      </c>
    </row>
    <row r="140" spans="15:17" x14ac:dyDescent="0.2">
      <c r="O140" s="233" t="s">
        <v>529</v>
      </c>
      <c r="P140" s="234" t="s">
        <v>250</v>
      </c>
      <c r="Q140" s="229">
        <v>1</v>
      </c>
    </row>
    <row r="141" spans="15:17" x14ac:dyDescent="0.2">
      <c r="O141" s="233" t="s">
        <v>534</v>
      </c>
      <c r="P141" s="234" t="s">
        <v>354</v>
      </c>
      <c r="Q141" s="229">
        <v>1</v>
      </c>
    </row>
    <row r="142" spans="15:17" x14ac:dyDescent="0.2">
      <c r="O142" s="233" t="s">
        <v>535</v>
      </c>
      <c r="P142" s="234" t="s">
        <v>251</v>
      </c>
      <c r="Q142" s="229">
        <v>1</v>
      </c>
    </row>
    <row r="143" spans="15:17" x14ac:dyDescent="0.2">
      <c r="O143" s="233" t="s">
        <v>552</v>
      </c>
      <c r="P143" s="234" t="s">
        <v>355</v>
      </c>
      <c r="Q143" s="229">
        <v>1</v>
      </c>
    </row>
    <row r="144" spans="15:17" x14ac:dyDescent="0.2">
      <c r="O144" s="233" t="s">
        <v>553</v>
      </c>
      <c r="P144" s="234" t="s">
        <v>252</v>
      </c>
      <c r="Q144" s="229">
        <v>1</v>
      </c>
    </row>
    <row r="145" spans="15:17" x14ac:dyDescent="0.2">
      <c r="O145" s="233" t="s">
        <v>558</v>
      </c>
      <c r="P145" s="234" t="s">
        <v>356</v>
      </c>
      <c r="Q145" s="229">
        <v>1</v>
      </c>
    </row>
    <row r="146" spans="15:17" x14ac:dyDescent="0.2">
      <c r="O146" s="233" t="s">
        <v>559</v>
      </c>
      <c r="P146" s="234" t="s">
        <v>253</v>
      </c>
      <c r="Q146" s="229">
        <v>1</v>
      </c>
    </row>
    <row r="147" spans="15:17" x14ac:dyDescent="0.2">
      <c r="O147" s="233" t="s">
        <v>546</v>
      </c>
      <c r="P147" s="234" t="s">
        <v>357</v>
      </c>
      <c r="Q147" s="229">
        <v>1</v>
      </c>
    </row>
    <row r="148" spans="15:17" x14ac:dyDescent="0.2">
      <c r="O148" s="233" t="s">
        <v>547</v>
      </c>
      <c r="P148" s="234" t="s">
        <v>254</v>
      </c>
      <c r="Q148" s="229">
        <v>1</v>
      </c>
    </row>
    <row r="149" spans="15:17" x14ac:dyDescent="0.2">
      <c r="O149" s="233" t="s">
        <v>540</v>
      </c>
      <c r="P149" s="234" t="s">
        <v>358</v>
      </c>
      <c r="Q149" s="229">
        <v>1</v>
      </c>
    </row>
    <row r="150" spans="15:17" x14ac:dyDescent="0.2">
      <c r="O150" s="233" t="s">
        <v>541</v>
      </c>
      <c r="P150" s="234" t="s">
        <v>255</v>
      </c>
      <c r="Q150" s="229">
        <v>1</v>
      </c>
    </row>
    <row r="151" spans="15:17" x14ac:dyDescent="0.2">
      <c r="O151" s="233" t="s">
        <v>570</v>
      </c>
      <c r="P151" s="234" t="s">
        <v>359</v>
      </c>
      <c r="Q151" s="229">
        <v>1</v>
      </c>
    </row>
    <row r="152" spans="15:17" x14ac:dyDescent="0.2">
      <c r="O152" s="233" t="s">
        <v>571</v>
      </c>
      <c r="P152" s="234" t="s">
        <v>256</v>
      </c>
      <c r="Q152" s="229">
        <v>1</v>
      </c>
    </row>
    <row r="153" spans="15:17" x14ac:dyDescent="0.2">
      <c r="O153" s="233" t="s">
        <v>564</v>
      </c>
      <c r="P153" s="234" t="s">
        <v>360</v>
      </c>
      <c r="Q153" s="229">
        <v>1</v>
      </c>
    </row>
    <row r="154" spans="15:17" x14ac:dyDescent="0.2">
      <c r="O154" s="233" t="s">
        <v>565</v>
      </c>
      <c r="P154" s="234" t="s">
        <v>257</v>
      </c>
      <c r="Q154" s="229">
        <v>1</v>
      </c>
    </row>
    <row r="155" spans="15:17" x14ac:dyDescent="0.2">
      <c r="O155" s="233" t="s">
        <v>502</v>
      </c>
      <c r="P155" s="234" t="s">
        <v>361</v>
      </c>
      <c r="Q155" s="229">
        <v>1</v>
      </c>
    </row>
    <row r="156" spans="15:17" x14ac:dyDescent="0.2">
      <c r="O156" s="233" t="s">
        <v>503</v>
      </c>
      <c r="P156" s="234" t="s">
        <v>258</v>
      </c>
      <c r="Q156" s="229">
        <v>1</v>
      </c>
    </row>
    <row r="157" spans="15:17" x14ac:dyDescent="0.2">
      <c r="O157" s="233" t="s">
        <v>510</v>
      </c>
      <c r="P157" s="234" t="s">
        <v>362</v>
      </c>
      <c r="Q157" s="229">
        <v>1</v>
      </c>
    </row>
    <row r="158" spans="15:17" x14ac:dyDescent="0.2">
      <c r="O158" s="233" t="s">
        <v>511</v>
      </c>
      <c r="P158" s="234" t="s">
        <v>259</v>
      </c>
      <c r="Q158" s="229">
        <v>1</v>
      </c>
    </row>
    <row r="159" spans="15:17" x14ac:dyDescent="0.2">
      <c r="O159" s="233" t="s">
        <v>467</v>
      </c>
      <c r="P159" s="234" t="s">
        <v>363</v>
      </c>
      <c r="Q159" s="229">
        <v>1</v>
      </c>
    </row>
    <row r="160" spans="15:17" x14ac:dyDescent="0.2">
      <c r="O160" s="233" t="s">
        <v>468</v>
      </c>
      <c r="P160" s="234" t="s">
        <v>260</v>
      </c>
      <c r="Q160" s="229">
        <v>1</v>
      </c>
    </row>
    <row r="161" spans="15:17" x14ac:dyDescent="0.2">
      <c r="O161" s="233" t="s">
        <v>479</v>
      </c>
      <c r="P161" s="234" t="s">
        <v>364</v>
      </c>
      <c r="Q161" s="229">
        <v>1</v>
      </c>
    </row>
    <row r="162" spans="15:17" x14ac:dyDescent="0.2">
      <c r="O162" s="233" t="s">
        <v>480</v>
      </c>
      <c r="P162" s="234" t="s">
        <v>261</v>
      </c>
      <c r="Q162" s="229">
        <v>1</v>
      </c>
    </row>
    <row r="163" spans="15:17" x14ac:dyDescent="0.2">
      <c r="O163" s="233" t="s">
        <v>455</v>
      </c>
      <c r="P163" s="234" t="s">
        <v>365</v>
      </c>
      <c r="Q163" s="229">
        <v>1</v>
      </c>
    </row>
    <row r="164" spans="15:17" x14ac:dyDescent="0.2">
      <c r="O164" s="233" t="s">
        <v>456</v>
      </c>
      <c r="P164" s="234" t="s">
        <v>262</v>
      </c>
      <c r="Q164" s="229">
        <v>1</v>
      </c>
    </row>
    <row r="165" spans="15:17" x14ac:dyDescent="0.2">
      <c r="O165" s="233" t="s">
        <v>444</v>
      </c>
      <c r="P165" s="234" t="s">
        <v>366</v>
      </c>
      <c r="Q165" s="229">
        <v>1</v>
      </c>
    </row>
    <row r="166" spans="15:17" x14ac:dyDescent="0.2">
      <c r="O166" s="233" t="s">
        <v>445</v>
      </c>
      <c r="P166" s="234" t="s">
        <v>263</v>
      </c>
      <c r="Q166" s="229">
        <v>1</v>
      </c>
    </row>
    <row r="167" spans="15:17" x14ac:dyDescent="0.2">
      <c r="O167" s="233" t="s">
        <v>469</v>
      </c>
      <c r="P167" s="234" t="s">
        <v>367</v>
      </c>
      <c r="Q167" s="229">
        <v>1</v>
      </c>
    </row>
    <row r="168" spans="15:17" x14ac:dyDescent="0.2">
      <c r="O168" s="233" t="s">
        <v>470</v>
      </c>
      <c r="P168" s="234" t="s">
        <v>264</v>
      </c>
      <c r="Q168" s="229">
        <v>1</v>
      </c>
    </row>
    <row r="169" spans="15:17" x14ac:dyDescent="0.2">
      <c r="O169" s="233" t="s">
        <v>481</v>
      </c>
      <c r="P169" s="234" t="s">
        <v>368</v>
      </c>
      <c r="Q169" s="229">
        <v>1</v>
      </c>
    </row>
    <row r="170" spans="15:17" x14ac:dyDescent="0.2">
      <c r="O170" s="233" t="s">
        <v>482</v>
      </c>
      <c r="P170" s="234" t="s">
        <v>265</v>
      </c>
      <c r="Q170" s="229">
        <v>1</v>
      </c>
    </row>
    <row r="171" spans="15:17" x14ac:dyDescent="0.2">
      <c r="O171" s="233" t="s">
        <v>457</v>
      </c>
      <c r="P171" s="234" t="s">
        <v>369</v>
      </c>
      <c r="Q171" s="229">
        <v>1</v>
      </c>
    </row>
    <row r="172" spans="15:17" x14ac:dyDescent="0.2">
      <c r="O172" s="233" t="s">
        <v>458</v>
      </c>
      <c r="P172" s="234" t="s">
        <v>266</v>
      </c>
      <c r="Q172" s="229">
        <v>1</v>
      </c>
    </row>
    <row r="173" spans="15:17" x14ac:dyDescent="0.2">
      <c r="O173" s="233" t="s">
        <v>446</v>
      </c>
      <c r="P173" s="234" t="s">
        <v>370</v>
      </c>
      <c r="Q173" s="229">
        <v>1</v>
      </c>
    </row>
    <row r="174" spans="15:17" x14ac:dyDescent="0.2">
      <c r="O174" s="233" t="s">
        <v>447</v>
      </c>
      <c r="P174" s="234" t="s">
        <v>267</v>
      </c>
      <c r="Q174" s="229">
        <v>1</v>
      </c>
    </row>
    <row r="175" spans="15:17" x14ac:dyDescent="0.2">
      <c r="O175" s="233" t="s">
        <v>518</v>
      </c>
      <c r="P175" s="234" t="s">
        <v>371</v>
      </c>
      <c r="Q175" s="229">
        <v>1</v>
      </c>
    </row>
    <row r="176" spans="15:17" x14ac:dyDescent="0.2">
      <c r="O176" s="233" t="s">
        <v>519</v>
      </c>
      <c r="P176" s="234" t="s">
        <v>268</v>
      </c>
      <c r="Q176" s="229">
        <v>1</v>
      </c>
    </row>
    <row r="177" spans="15:17" x14ac:dyDescent="0.2">
      <c r="O177" s="233" t="s">
        <v>524</v>
      </c>
      <c r="P177" s="234" t="s">
        <v>372</v>
      </c>
      <c r="Q177" s="229">
        <v>1</v>
      </c>
    </row>
    <row r="178" spans="15:17" x14ac:dyDescent="0.2">
      <c r="O178" s="233" t="s">
        <v>525</v>
      </c>
      <c r="P178" s="234" t="s">
        <v>269</v>
      </c>
      <c r="Q178" s="229">
        <v>1</v>
      </c>
    </row>
    <row r="179" spans="15:17" x14ac:dyDescent="0.2">
      <c r="O179" s="233" t="s">
        <v>530</v>
      </c>
      <c r="P179" s="234" t="s">
        <v>373</v>
      </c>
      <c r="Q179" s="229">
        <v>1</v>
      </c>
    </row>
    <row r="180" spans="15:17" x14ac:dyDescent="0.2">
      <c r="O180" s="233" t="s">
        <v>531</v>
      </c>
      <c r="P180" s="234" t="s">
        <v>270</v>
      </c>
      <c r="Q180" s="229">
        <v>1</v>
      </c>
    </row>
    <row r="181" spans="15:17" x14ac:dyDescent="0.2">
      <c r="O181" s="233" t="s">
        <v>536</v>
      </c>
      <c r="P181" s="234" t="s">
        <v>374</v>
      </c>
      <c r="Q181" s="229">
        <v>1</v>
      </c>
    </row>
    <row r="182" spans="15:17" x14ac:dyDescent="0.2">
      <c r="O182" s="233" t="s">
        <v>537</v>
      </c>
      <c r="P182" s="234" t="s">
        <v>271</v>
      </c>
      <c r="Q182" s="229">
        <v>1</v>
      </c>
    </row>
    <row r="183" spans="15:17" x14ac:dyDescent="0.2">
      <c r="O183" s="233" t="s">
        <v>554</v>
      </c>
      <c r="P183" s="234" t="s">
        <v>375</v>
      </c>
      <c r="Q183" s="229">
        <v>1</v>
      </c>
    </row>
    <row r="184" spans="15:17" x14ac:dyDescent="0.2">
      <c r="O184" s="233" t="s">
        <v>555</v>
      </c>
      <c r="P184" s="234" t="s">
        <v>272</v>
      </c>
      <c r="Q184" s="229">
        <v>1</v>
      </c>
    </row>
    <row r="185" spans="15:17" x14ac:dyDescent="0.2">
      <c r="O185" s="233" t="s">
        <v>560</v>
      </c>
      <c r="P185" s="234" t="s">
        <v>376</v>
      </c>
      <c r="Q185" s="229">
        <v>1</v>
      </c>
    </row>
    <row r="186" spans="15:17" x14ac:dyDescent="0.2">
      <c r="O186" s="233" t="s">
        <v>561</v>
      </c>
      <c r="P186" s="234" t="s">
        <v>273</v>
      </c>
      <c r="Q186" s="229">
        <v>1</v>
      </c>
    </row>
    <row r="187" spans="15:17" x14ac:dyDescent="0.2">
      <c r="O187" s="233" t="s">
        <v>548</v>
      </c>
      <c r="P187" s="234" t="s">
        <v>377</v>
      </c>
      <c r="Q187" s="229">
        <v>1</v>
      </c>
    </row>
    <row r="188" spans="15:17" x14ac:dyDescent="0.2">
      <c r="O188" s="233" t="s">
        <v>549</v>
      </c>
      <c r="P188" s="234" t="s">
        <v>274</v>
      </c>
      <c r="Q188" s="229">
        <v>1</v>
      </c>
    </row>
    <row r="189" spans="15:17" x14ac:dyDescent="0.2">
      <c r="O189" s="233" t="s">
        <v>542</v>
      </c>
      <c r="P189" s="234" t="s">
        <v>378</v>
      </c>
      <c r="Q189" s="229">
        <v>1</v>
      </c>
    </row>
    <row r="190" spans="15:17" x14ac:dyDescent="0.2">
      <c r="O190" s="233" t="s">
        <v>543</v>
      </c>
      <c r="P190" s="234" t="s">
        <v>275</v>
      </c>
      <c r="Q190" s="229">
        <v>1</v>
      </c>
    </row>
    <row r="191" spans="15:17" x14ac:dyDescent="0.2">
      <c r="O191" s="233" t="s">
        <v>572</v>
      </c>
      <c r="P191" s="234" t="s">
        <v>379</v>
      </c>
      <c r="Q191" s="229">
        <v>1</v>
      </c>
    </row>
    <row r="192" spans="15:17" x14ac:dyDescent="0.2">
      <c r="O192" s="233" t="s">
        <v>573</v>
      </c>
      <c r="P192" s="234" t="s">
        <v>276</v>
      </c>
      <c r="Q192" s="229">
        <v>1</v>
      </c>
    </row>
    <row r="193" spans="15:17" x14ac:dyDescent="0.2">
      <c r="O193" s="233" t="s">
        <v>566</v>
      </c>
      <c r="P193" s="234" t="s">
        <v>380</v>
      </c>
      <c r="Q193" s="229">
        <v>1</v>
      </c>
    </row>
    <row r="194" spans="15:17" x14ac:dyDescent="0.2">
      <c r="O194" s="233" t="s">
        <v>567</v>
      </c>
      <c r="P194" s="234" t="s">
        <v>277</v>
      </c>
      <c r="Q194" s="229">
        <v>1</v>
      </c>
    </row>
    <row r="195" spans="15:17" x14ac:dyDescent="0.2">
      <c r="O195" s="233" t="s">
        <v>504</v>
      </c>
      <c r="P195" s="234" t="s">
        <v>381</v>
      </c>
      <c r="Q195" s="229">
        <v>1</v>
      </c>
    </row>
    <row r="196" spans="15:17" x14ac:dyDescent="0.2">
      <c r="O196" s="233" t="s">
        <v>505</v>
      </c>
      <c r="P196" s="234" t="s">
        <v>278</v>
      </c>
      <c r="Q196" s="229">
        <v>1</v>
      </c>
    </row>
    <row r="197" spans="15:17" x14ac:dyDescent="0.2">
      <c r="O197" s="233" t="s">
        <v>512</v>
      </c>
      <c r="P197" s="234" t="s">
        <v>382</v>
      </c>
      <c r="Q197" s="229">
        <v>1</v>
      </c>
    </row>
    <row r="198" spans="15:17" x14ac:dyDescent="0.2">
      <c r="O198" s="233" t="s">
        <v>513</v>
      </c>
      <c r="P198" s="234" t="s">
        <v>279</v>
      </c>
      <c r="Q198" s="229">
        <v>1</v>
      </c>
    </row>
    <row r="199" spans="15:17" x14ac:dyDescent="0.2">
      <c r="O199" s="233" t="s">
        <v>580</v>
      </c>
      <c r="P199" s="234" t="s">
        <v>383</v>
      </c>
      <c r="Q199" s="229">
        <v>1</v>
      </c>
    </row>
    <row r="200" spans="15:17" x14ac:dyDescent="0.2">
      <c r="O200" s="233" t="s">
        <v>581</v>
      </c>
      <c r="P200" s="234" t="s">
        <v>280</v>
      </c>
      <c r="Q200" s="229">
        <v>1</v>
      </c>
    </row>
    <row r="201" spans="15:17" x14ac:dyDescent="0.2">
      <c r="O201" s="233" t="s">
        <v>584</v>
      </c>
      <c r="P201" s="234" t="s">
        <v>384</v>
      </c>
      <c r="Q201" s="229">
        <v>1</v>
      </c>
    </row>
    <row r="202" spans="15:17" x14ac:dyDescent="0.2">
      <c r="O202" s="233" t="s">
        <v>585</v>
      </c>
      <c r="P202" s="234" t="s">
        <v>281</v>
      </c>
      <c r="Q202" s="229">
        <v>1</v>
      </c>
    </row>
    <row r="203" spans="15:17" x14ac:dyDescent="0.2">
      <c r="O203" s="233" t="s">
        <v>588</v>
      </c>
      <c r="P203" s="234" t="s">
        <v>385</v>
      </c>
      <c r="Q203" s="229">
        <v>1</v>
      </c>
    </row>
    <row r="204" spans="15:17" x14ac:dyDescent="0.2">
      <c r="O204" s="233" t="s">
        <v>589</v>
      </c>
      <c r="P204" s="234" t="s">
        <v>282</v>
      </c>
      <c r="Q204" s="229">
        <v>1</v>
      </c>
    </row>
    <row r="205" spans="15:17" x14ac:dyDescent="0.2">
      <c r="O205" s="233" t="s">
        <v>576</v>
      </c>
      <c r="P205" s="234" t="s">
        <v>386</v>
      </c>
      <c r="Q205" s="229">
        <v>1</v>
      </c>
    </row>
    <row r="206" spans="15:17" x14ac:dyDescent="0.2">
      <c r="O206" s="233" t="s">
        <v>577</v>
      </c>
      <c r="P206" s="234" t="s">
        <v>283</v>
      </c>
      <c r="Q206" s="229">
        <v>1</v>
      </c>
    </row>
    <row r="207" spans="15:17" x14ac:dyDescent="0.2">
      <c r="O207" s="233" t="s">
        <v>604</v>
      </c>
      <c r="P207" s="234" t="s">
        <v>387</v>
      </c>
      <c r="Q207" s="229">
        <v>1</v>
      </c>
    </row>
    <row r="208" spans="15:17" x14ac:dyDescent="0.2">
      <c r="O208" s="233" t="s">
        <v>605</v>
      </c>
      <c r="P208" s="234" t="s">
        <v>284</v>
      </c>
      <c r="Q208" s="229">
        <v>1</v>
      </c>
    </row>
    <row r="209" spans="15:17" x14ac:dyDescent="0.2">
      <c r="O209" s="233" t="s">
        <v>600</v>
      </c>
      <c r="P209" s="234" t="s">
        <v>388</v>
      </c>
      <c r="Q209" s="229">
        <v>1</v>
      </c>
    </row>
    <row r="210" spans="15:17" x14ac:dyDescent="0.2">
      <c r="O210" s="233" t="s">
        <v>601</v>
      </c>
      <c r="P210" s="234" t="s">
        <v>285</v>
      </c>
      <c r="Q210" s="229">
        <v>1</v>
      </c>
    </row>
    <row r="211" spans="15:17" x14ac:dyDescent="0.2">
      <c r="O211" s="233" t="s">
        <v>592</v>
      </c>
      <c r="P211" s="234" t="s">
        <v>389</v>
      </c>
      <c r="Q211" s="229">
        <v>1</v>
      </c>
    </row>
    <row r="212" spans="15:17" x14ac:dyDescent="0.2">
      <c r="O212" s="233" t="s">
        <v>593</v>
      </c>
      <c r="P212" s="234" t="s">
        <v>286</v>
      </c>
      <c r="Q212" s="229">
        <v>1</v>
      </c>
    </row>
    <row r="213" spans="15:17" x14ac:dyDescent="0.2">
      <c r="O213" s="233" t="s">
        <v>596</v>
      </c>
      <c r="P213" s="234" t="s">
        <v>390</v>
      </c>
      <c r="Q213" s="229">
        <v>1</v>
      </c>
    </row>
    <row r="214" spans="15:17" x14ac:dyDescent="0.2">
      <c r="O214" s="233" t="s">
        <v>597</v>
      </c>
      <c r="P214" s="234" t="s">
        <v>287</v>
      </c>
      <c r="Q214" s="229">
        <v>1</v>
      </c>
    </row>
    <row r="215" spans="15:17" x14ac:dyDescent="0.2">
      <c r="O215" s="233" t="s">
        <v>608</v>
      </c>
      <c r="P215" s="234" t="s">
        <v>391</v>
      </c>
      <c r="Q215" s="229">
        <v>1</v>
      </c>
    </row>
    <row r="216" spans="15:17" x14ac:dyDescent="0.2">
      <c r="O216" s="233" t="s">
        <v>609</v>
      </c>
      <c r="P216" s="234" t="s">
        <v>288</v>
      </c>
      <c r="Q216" s="229">
        <v>1</v>
      </c>
    </row>
    <row r="217" spans="15:17" x14ac:dyDescent="0.2">
      <c r="O217" s="233" t="s">
        <v>612</v>
      </c>
      <c r="P217" s="234" t="s">
        <v>392</v>
      </c>
      <c r="Q217" s="229">
        <v>1</v>
      </c>
    </row>
    <row r="218" spans="15:17" x14ac:dyDescent="0.2">
      <c r="O218" s="233" t="s">
        <v>613</v>
      </c>
      <c r="P218" s="234" t="s">
        <v>289</v>
      </c>
      <c r="Q218" s="229">
        <v>1</v>
      </c>
    </row>
    <row r="219" spans="15:17" x14ac:dyDescent="0.2">
      <c r="O219" s="233" t="s">
        <v>616</v>
      </c>
      <c r="P219" s="234" t="s">
        <v>393</v>
      </c>
      <c r="Q219" s="229">
        <v>1</v>
      </c>
    </row>
    <row r="220" spans="15:17" x14ac:dyDescent="0.2">
      <c r="O220" s="233" t="s">
        <v>617</v>
      </c>
      <c r="P220" s="234" t="s">
        <v>290</v>
      </c>
      <c r="Q220" s="229">
        <v>1</v>
      </c>
    </row>
    <row r="221" spans="15:17" x14ac:dyDescent="0.2">
      <c r="O221" s="233" t="s">
        <v>620</v>
      </c>
      <c r="P221" s="234" t="s">
        <v>394</v>
      </c>
      <c r="Q221" s="229">
        <v>1</v>
      </c>
    </row>
    <row r="222" spans="15:17" x14ac:dyDescent="0.2">
      <c r="O222" s="233" t="s">
        <v>621</v>
      </c>
      <c r="P222" s="234" t="s">
        <v>291</v>
      </c>
      <c r="Q222" s="229">
        <v>1</v>
      </c>
    </row>
    <row r="223" spans="15:17" x14ac:dyDescent="0.2">
      <c r="O223" s="233" t="s">
        <v>636</v>
      </c>
      <c r="P223" s="234" t="s">
        <v>395</v>
      </c>
      <c r="Q223" s="229">
        <v>1</v>
      </c>
    </row>
    <row r="224" spans="15:17" x14ac:dyDescent="0.2">
      <c r="O224" s="233" t="s">
        <v>637</v>
      </c>
      <c r="P224" s="234" t="s">
        <v>292</v>
      </c>
      <c r="Q224" s="229">
        <v>1</v>
      </c>
    </row>
    <row r="225" spans="15:17" x14ac:dyDescent="0.2">
      <c r="O225" s="233" t="s">
        <v>632</v>
      </c>
      <c r="P225" s="234" t="s">
        <v>396</v>
      </c>
      <c r="Q225" s="229">
        <v>1</v>
      </c>
    </row>
    <row r="226" spans="15:17" x14ac:dyDescent="0.2">
      <c r="O226" s="233" t="s">
        <v>633</v>
      </c>
      <c r="P226" s="234" t="s">
        <v>293</v>
      </c>
      <c r="Q226" s="229">
        <v>1</v>
      </c>
    </row>
    <row r="227" spans="15:17" x14ac:dyDescent="0.2">
      <c r="O227" s="233" t="s">
        <v>628</v>
      </c>
      <c r="P227" s="234" t="s">
        <v>397</v>
      </c>
      <c r="Q227" s="229">
        <v>1</v>
      </c>
    </row>
    <row r="228" spans="15:17" x14ac:dyDescent="0.2">
      <c r="O228" s="233" t="s">
        <v>629</v>
      </c>
      <c r="P228" s="234" t="s">
        <v>294</v>
      </c>
      <c r="Q228" s="229">
        <v>1</v>
      </c>
    </row>
    <row r="229" spans="15:17" x14ac:dyDescent="0.2">
      <c r="O229" s="233" t="s">
        <v>624</v>
      </c>
      <c r="P229" s="234" t="s">
        <v>398</v>
      </c>
      <c r="Q229" s="229">
        <v>1</v>
      </c>
    </row>
    <row r="230" spans="15:17" x14ac:dyDescent="0.2">
      <c r="O230" s="233" t="s">
        <v>625</v>
      </c>
      <c r="P230" s="234" t="s">
        <v>295</v>
      </c>
      <c r="Q230" s="229">
        <v>1</v>
      </c>
    </row>
    <row r="231" spans="15:17" x14ac:dyDescent="0.2">
      <c r="O231" s="233" t="s">
        <v>640</v>
      </c>
      <c r="P231" s="234" t="s">
        <v>399</v>
      </c>
      <c r="Q231" s="229">
        <v>1</v>
      </c>
    </row>
    <row r="232" spans="15:17" x14ac:dyDescent="0.2">
      <c r="O232" s="233" t="s">
        <v>641</v>
      </c>
      <c r="P232" s="234" t="s">
        <v>296</v>
      </c>
      <c r="Q232" s="229">
        <v>1</v>
      </c>
    </row>
    <row r="233" spans="15:17" x14ac:dyDescent="0.2">
      <c r="O233" s="233" t="s">
        <v>644</v>
      </c>
      <c r="P233" s="234" t="s">
        <v>400</v>
      </c>
      <c r="Q233" s="229">
        <v>1</v>
      </c>
    </row>
    <row r="234" spans="15:17" x14ac:dyDescent="0.2">
      <c r="O234" s="233" t="s">
        <v>645</v>
      </c>
      <c r="P234" s="234" t="s">
        <v>297</v>
      </c>
      <c r="Q234" s="229">
        <v>1</v>
      </c>
    </row>
    <row r="235" spans="15:17" x14ac:dyDescent="0.2">
      <c r="O235" s="233" t="s">
        <v>652</v>
      </c>
      <c r="P235" s="234" t="s">
        <v>401</v>
      </c>
      <c r="Q235" s="229">
        <v>1</v>
      </c>
    </row>
    <row r="236" spans="15:17" x14ac:dyDescent="0.2">
      <c r="O236" s="233" t="s">
        <v>653</v>
      </c>
      <c r="P236" s="234" t="s">
        <v>298</v>
      </c>
      <c r="Q236" s="229">
        <v>1</v>
      </c>
    </row>
    <row r="237" spans="15:17" x14ac:dyDescent="0.2">
      <c r="O237" s="233" t="s">
        <v>648</v>
      </c>
      <c r="P237" s="234" t="s">
        <v>402</v>
      </c>
      <c r="Q237" s="229">
        <v>1</v>
      </c>
    </row>
    <row r="238" spans="15:17" x14ac:dyDescent="0.2">
      <c r="O238" s="233" t="s">
        <v>649</v>
      </c>
      <c r="P238" s="234" t="s">
        <v>299</v>
      </c>
      <c r="Q238" s="229">
        <v>1</v>
      </c>
    </row>
    <row r="239" spans="15:17" x14ac:dyDescent="0.2">
      <c r="O239" s="233" t="s">
        <v>668</v>
      </c>
      <c r="P239" s="234" t="s">
        <v>403</v>
      </c>
      <c r="Q239" s="229">
        <v>1</v>
      </c>
    </row>
    <row r="240" spans="15:17" x14ac:dyDescent="0.2">
      <c r="O240" s="233" t="s">
        <v>669</v>
      </c>
      <c r="P240" s="234" t="s">
        <v>300</v>
      </c>
      <c r="Q240" s="229">
        <v>1</v>
      </c>
    </row>
    <row r="241" spans="15:17" x14ac:dyDescent="0.2">
      <c r="O241" s="233" t="s">
        <v>664</v>
      </c>
      <c r="P241" s="234" t="s">
        <v>404</v>
      </c>
      <c r="Q241" s="229">
        <v>1</v>
      </c>
    </row>
    <row r="242" spans="15:17" x14ac:dyDescent="0.2">
      <c r="O242" s="233" t="s">
        <v>665</v>
      </c>
      <c r="P242" s="234" t="s">
        <v>301</v>
      </c>
      <c r="Q242" s="229">
        <v>1</v>
      </c>
    </row>
    <row r="243" spans="15:17" x14ac:dyDescent="0.2">
      <c r="O243" s="233" t="s">
        <v>656</v>
      </c>
      <c r="P243" s="234" t="s">
        <v>405</v>
      </c>
      <c r="Q243" s="229">
        <v>1</v>
      </c>
    </row>
    <row r="244" spans="15:17" x14ac:dyDescent="0.2">
      <c r="O244" s="233" t="s">
        <v>657</v>
      </c>
      <c r="P244" s="234" t="s">
        <v>302</v>
      </c>
      <c r="Q244" s="229">
        <v>1</v>
      </c>
    </row>
    <row r="245" spans="15:17" x14ac:dyDescent="0.2">
      <c r="O245" s="233" t="s">
        <v>660</v>
      </c>
      <c r="P245" s="234" t="s">
        <v>406</v>
      </c>
      <c r="Q245" s="229">
        <v>1</v>
      </c>
    </row>
    <row r="246" spans="15:17" x14ac:dyDescent="0.2">
      <c r="O246" s="233" t="s">
        <v>661</v>
      </c>
      <c r="P246" s="234" t="s">
        <v>303</v>
      </c>
      <c r="Q246" s="229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97" priority="5" stopIfTrue="1">
      <formula>AND($H$4="Kg")</formula>
    </cfRule>
  </conditionalFormatting>
  <conditionalFormatting sqref="F6:H9 F21:H23">
    <cfRule type="expression" dxfId="196" priority="6" stopIfTrue="1">
      <formula>AND($H$4="Lb")</formula>
    </cfRule>
  </conditionalFormatting>
  <conditionalFormatting sqref="F10:G20">
    <cfRule type="expression" dxfId="195" priority="4" stopIfTrue="1">
      <formula>AND($H$4="Lb")</formula>
    </cfRule>
  </conditionalFormatting>
  <conditionalFormatting sqref="F24:G24">
    <cfRule type="expression" dxfId="194" priority="3" stopIfTrue="1">
      <formula>AND($H$4="Lb")</formula>
    </cfRule>
  </conditionalFormatting>
  <conditionalFormatting sqref="H10:H20">
    <cfRule type="expression" dxfId="193" priority="2" stopIfTrue="1">
      <formula>AND($H$4="Lb")</formula>
    </cfRule>
  </conditionalFormatting>
  <conditionalFormatting sqref="C24:D24">
    <cfRule type="expression" dxfId="192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30" customHeight="1" thickBot="1" x14ac:dyDescent="0.25">
      <c r="A1" s="314" t="s">
        <v>687</v>
      </c>
      <c r="B1" s="118" t="s">
        <v>786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98" t="s">
        <v>15</v>
      </c>
      <c r="L2" s="86" t="s">
        <v>90</v>
      </c>
      <c r="M2" s="86" t="s">
        <v>95</v>
      </c>
      <c r="N2" s="311" t="s">
        <v>134</v>
      </c>
      <c r="O2" s="311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11" spans="1:89" ht="13.5" customHeight="1" x14ac:dyDescent="0.2"/>
    <row r="12" spans="1:89" s="118" customFormat="1" ht="30" customHeight="1" x14ac:dyDescent="0.2">
      <c r="A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23" spans="1:89" s="118" customFormat="1" ht="11.25" customHeight="1" x14ac:dyDescent="0.2">
      <c r="A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6" spans="1:89" ht="11.25" customHeight="1" x14ac:dyDescent="0.2"/>
    <row r="37" spans="1:89" ht="23.25" x14ac:dyDescent="0.2">
      <c r="A37" s="118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</row>
    <row r="41" spans="1:89" ht="23.25" x14ac:dyDescent="0.2">
      <c r="A41" s="118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</row>
    <row r="46" spans="1:89" ht="13.5" customHeight="1" x14ac:dyDescent="0.2"/>
    <row r="56" spans="2:17" ht="12" customHeight="1" x14ac:dyDescent="0.2"/>
    <row r="61" spans="2:17" s="118" customFormat="1" ht="14.25" customHeight="1" x14ac:dyDescent="0.2"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</row>
    <row r="82" spans="2:17" ht="12.75" customHeight="1" x14ac:dyDescent="0.2"/>
    <row r="93" spans="2:17" s="118" customFormat="1" ht="30" customHeight="1" x14ac:dyDescent="0.2"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</row>
  </sheetData>
  <sortState ref="A3:CK50">
    <sortCondition ref="E3"/>
  </sortState>
  <phoneticPr fontId="0" type="noConversion"/>
  <conditionalFormatting sqref="G2:J2">
    <cfRule type="cellIs" dxfId="1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24" thickBot="1" x14ac:dyDescent="0.25">
      <c r="A1" s="314" t="s">
        <v>687</v>
      </c>
      <c r="B1" s="118" t="s">
        <v>786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17</v>
      </c>
      <c r="H2" s="87" t="s">
        <v>18</v>
      </c>
      <c r="I2" s="87" t="s">
        <v>19</v>
      </c>
      <c r="J2" s="87" t="s">
        <v>20</v>
      </c>
      <c r="K2" s="98" t="s">
        <v>21</v>
      </c>
      <c r="L2" s="86" t="s">
        <v>90</v>
      </c>
      <c r="M2" s="86" t="s">
        <v>95</v>
      </c>
      <c r="N2" s="311" t="s">
        <v>134</v>
      </c>
      <c r="O2" s="311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8" spans="1:89" s="118" customFormat="1" ht="23.25" x14ac:dyDescent="0.2">
      <c r="A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18" customFormat="1" ht="23.25" x14ac:dyDescent="0.2">
      <c r="A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1" spans="1:89" x14ac:dyDescent="0.2">
      <c r="A11" s="231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</row>
    <row r="14" spans="1:89" s="118" customFormat="1" ht="23.25" x14ac:dyDescent="0.2">
      <c r="A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118" customFormat="1" ht="23.25" x14ac:dyDescent="0.2">
      <c r="A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30" spans="1:89" s="230" customFormat="1" ht="23.25" x14ac:dyDescent="0.2">
      <c r="A30" s="118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</row>
    <row r="37" spans="1:89" s="231" customFormat="1" x14ac:dyDescent="0.2">
      <c r="A3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42" spans="1:89" ht="23.25" x14ac:dyDescent="0.2">
      <c r="A42" s="118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</row>
    <row r="46" spans="1:89" x14ac:dyDescent="0.2">
      <c r="A46" s="230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</row>
    <row r="47" spans="1:89" ht="23.25" x14ac:dyDescent="0.2">
      <c r="A47" s="118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</row>
    <row r="48" spans="1:89" ht="23.25" x14ac:dyDescent="0.2">
      <c r="A48" s="118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</row>
    <row r="51" spans="2:17" s="230" customFormat="1" x14ac:dyDescent="0.2"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</row>
    <row r="55" spans="2:17" s="230" customFormat="1" x14ac:dyDescent="0.2"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</row>
    <row r="88" spans="2:17" s="230" customFormat="1" x14ac:dyDescent="0.2"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</row>
    <row r="89" spans="2:17" s="231" customFormat="1" x14ac:dyDescent="0.2"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</row>
    <row r="101" spans="2:17" s="118" customFormat="1" ht="23.25" x14ac:dyDescent="0.2"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</row>
  </sheetData>
  <sortState ref="A3:CK50">
    <sortCondition ref="E3"/>
  </sortState>
  <phoneticPr fontId="0" type="noConversion"/>
  <conditionalFormatting sqref="G2:J2">
    <cfRule type="cellIs" dxfId="17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47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47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47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47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47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47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47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47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47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47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45" t="s">
        <v>39</v>
      </c>
      <c r="F12" s="446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48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48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48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48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48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48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48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48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48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48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Q90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18" width="8.85546875" style="5"/>
    <col min="19" max="19" width="0" style="5" hidden="1" customWidth="1"/>
    <col min="20" max="20" width="11.7109375" style="5" hidden="1" customWidth="1"/>
    <col min="21" max="21" width="25.7109375" style="5" customWidth="1"/>
    <col min="22" max="23" width="0" style="5" hidden="1" customWidth="1"/>
  </cols>
  <sheetData>
    <row r="1" spans="1:95" s="118" customFormat="1" ht="24" thickBot="1" x14ac:dyDescent="0.25">
      <c r="A1" s="314" t="s">
        <v>687</v>
      </c>
      <c r="B1" s="118" t="s">
        <v>786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95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86" t="s">
        <v>15</v>
      </c>
      <c r="L2" s="87" t="s">
        <v>17</v>
      </c>
      <c r="M2" s="87" t="s">
        <v>18</v>
      </c>
      <c r="N2" s="87" t="s">
        <v>19</v>
      </c>
      <c r="O2" s="87" t="s">
        <v>20</v>
      </c>
      <c r="P2" s="87" t="s">
        <v>21</v>
      </c>
      <c r="Q2" s="98" t="s">
        <v>67</v>
      </c>
      <c r="R2" s="86" t="s">
        <v>90</v>
      </c>
      <c r="S2" s="86" t="s">
        <v>95</v>
      </c>
      <c r="T2" s="311" t="s">
        <v>134</v>
      </c>
      <c r="U2" s="311" t="s">
        <v>30</v>
      </c>
      <c r="V2" s="86" t="s">
        <v>135</v>
      </c>
      <c r="W2" s="102" t="s">
        <v>44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5" spans="1:95" s="118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29" ht="12.75" customHeight="1" x14ac:dyDescent="0.2"/>
    <row r="38" spans="1:95" ht="13.5" customHeight="1" x14ac:dyDescent="0.2">
      <c r="A38" s="118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</row>
    <row r="40" spans="1:95" ht="12.75" customHeight="1" x14ac:dyDescent="0.2"/>
    <row r="51" spans="2:23" s="118" customFormat="1" ht="23.25" x14ac:dyDescent="0.2"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</row>
    <row r="90" ht="13.5" customHeight="1" x14ac:dyDescent="0.2"/>
  </sheetData>
  <sortState ref="A3:CQ50">
    <sortCondition ref="E3"/>
  </sortState>
  <phoneticPr fontId="0" type="noConversion"/>
  <conditionalFormatting sqref="G2:J2 L2:O2">
    <cfRule type="cellIs" dxfId="16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AQ3" sqref="AQ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3" width="5.7109375" style="47" customWidth="1"/>
    <col min="14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49" t="str">
        <f>Setup!C2</f>
        <v>BP 2019 Day 3 PL1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1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412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419</v>
      </c>
      <c r="AK2" s="145" t="s">
        <v>420</v>
      </c>
      <c r="AL2" s="145" t="s">
        <v>1</v>
      </c>
      <c r="AM2" s="145" t="s">
        <v>421</v>
      </c>
      <c r="AN2" s="145" t="s">
        <v>422</v>
      </c>
      <c r="AO2" s="145" t="s">
        <v>425</v>
      </c>
      <c r="AP2" s="281" t="s">
        <v>423</v>
      </c>
      <c r="AQ2" s="281" t="s">
        <v>138</v>
      </c>
      <c r="AR2" s="145" t="s">
        <v>424</v>
      </c>
      <c r="AS2" s="145" t="s">
        <v>0</v>
      </c>
      <c r="AW2" s="145" t="s">
        <v>426</v>
      </c>
      <c r="AX2" s="145" t="s">
        <v>427</v>
      </c>
      <c r="AY2" s="145" t="s">
        <v>428</v>
      </c>
      <c r="AZ2" s="145" t="s">
        <v>429</v>
      </c>
    </row>
    <row r="3" spans="1:56" ht="14.25" customHeight="1" x14ac:dyDescent="0.2">
      <c r="B3" s="49"/>
      <c r="C3" s="282"/>
      <c r="D3" s="49"/>
      <c r="E3" s="49"/>
      <c r="F3" s="49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Z3" s="49"/>
      <c r="AA3" s="49"/>
      <c r="AB3" s="55"/>
      <c r="AC3" s="57"/>
      <c r="AD3" s="57"/>
      <c r="AE3" s="99"/>
      <c r="AF3" s="99"/>
      <c r="AG3" s="57"/>
      <c r="AH3" s="57"/>
      <c r="AI3" s="51"/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/>
      <c r="D4" s="49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Z4" s="49"/>
      <c r="AA4" s="49"/>
      <c r="AB4" s="55"/>
      <c r="AC4" s="57"/>
      <c r="AD4" s="57"/>
      <c r="AE4" s="99"/>
      <c r="AF4" s="99"/>
      <c r="AG4" s="57"/>
      <c r="AH4" s="57"/>
      <c r="AI4" s="51"/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Z5" s="49"/>
      <c r="AA5" s="49"/>
      <c r="AB5" s="55"/>
      <c r="AC5" s="57"/>
      <c r="AD5" s="57"/>
      <c r="AE5" s="99"/>
      <c r="AF5" s="99"/>
      <c r="AG5" s="57"/>
      <c r="AH5" s="57"/>
      <c r="AI5" s="51"/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/>
      <c r="D6" s="49"/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Z6" s="49"/>
      <c r="AA6" s="49"/>
      <c r="AB6" s="55"/>
      <c r="AC6" s="57"/>
      <c r="AD6" s="57"/>
      <c r="AE6" s="99"/>
      <c r="AF6" s="99"/>
      <c r="AG6" s="57"/>
      <c r="AH6" s="57"/>
      <c r="AI6" s="51"/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Z7" s="49"/>
      <c r="AA7" s="49"/>
      <c r="AB7" s="55"/>
      <c r="AC7" s="57"/>
      <c r="AD7" s="57"/>
      <c r="AE7" s="99"/>
      <c r="AF7" s="99"/>
      <c r="AG7" s="57"/>
      <c r="AH7" s="57"/>
      <c r="AI7" s="51"/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/>
      <c r="D8" s="49"/>
      <c r="E8" s="49"/>
      <c r="F8" s="49"/>
      <c r="G8" s="49"/>
      <c r="H8" s="5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Z8" s="49"/>
      <c r="AA8" s="49"/>
      <c r="AB8" s="55"/>
      <c r="AC8" s="57"/>
      <c r="AD8" s="57"/>
      <c r="AE8" s="99"/>
      <c r="AF8" s="99"/>
      <c r="AG8" s="57"/>
      <c r="AH8" s="57"/>
      <c r="AI8" s="51"/>
      <c r="AP8" s="270"/>
      <c r="AQ8" s="270"/>
      <c r="AR8" s="272"/>
      <c r="AU8"/>
      <c r="AV8" s="272"/>
    </row>
    <row r="9" spans="1:56" ht="14.25" customHeight="1" x14ac:dyDescent="0.2">
      <c r="B9" s="49"/>
      <c r="C9" s="282"/>
      <c r="D9" s="49"/>
      <c r="E9" s="49"/>
      <c r="F9" s="49"/>
      <c r="G9" s="49"/>
      <c r="H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Z9" s="49"/>
      <c r="AA9" s="49"/>
      <c r="AB9" s="55"/>
      <c r="AC9" s="57"/>
      <c r="AD9" s="57"/>
      <c r="AE9" s="99"/>
      <c r="AF9" s="99"/>
      <c r="AG9" s="57"/>
      <c r="AH9" s="57"/>
      <c r="AI9" s="51"/>
      <c r="AP9" s="270"/>
      <c r="AQ9" s="270"/>
      <c r="AR9" s="272"/>
      <c r="AU9"/>
      <c r="AV9" s="272"/>
    </row>
    <row r="10" spans="1:56" ht="14.25" customHeight="1" x14ac:dyDescent="0.2">
      <c r="B10" s="49"/>
      <c r="C10" s="282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Z10" s="49"/>
      <c r="AA10" s="49"/>
      <c r="AB10" s="55"/>
      <c r="AC10" s="57"/>
      <c r="AD10" s="57"/>
      <c r="AE10" s="99"/>
      <c r="AF10" s="99"/>
      <c r="AG10" s="57"/>
      <c r="AH10" s="57"/>
      <c r="AI10" s="51"/>
      <c r="AP10" s="270"/>
      <c r="AQ10" s="270"/>
      <c r="AR10" s="272"/>
      <c r="AU10"/>
      <c r="AV10" s="272"/>
    </row>
    <row r="11" spans="1:56" ht="14.25" customHeight="1" x14ac:dyDescent="0.2">
      <c r="B11" s="49"/>
      <c r="C11" s="282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55"/>
      <c r="AC11" s="57"/>
      <c r="AD11" s="57"/>
      <c r="AE11" s="99"/>
      <c r="AF11" s="99"/>
      <c r="AG11" s="57"/>
      <c r="AH11" s="57"/>
      <c r="AI11" s="51"/>
      <c r="AP11" s="270"/>
      <c r="AQ11" s="270"/>
      <c r="AR11" s="272"/>
      <c r="AU11"/>
      <c r="AV11" s="272"/>
    </row>
    <row r="12" spans="1:56" ht="14.25" customHeight="1" x14ac:dyDescent="0.2">
      <c r="B12" s="49"/>
      <c r="C12" s="282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Z12" s="49"/>
      <c r="AA12" s="49"/>
      <c r="AB12" s="55"/>
      <c r="AC12" s="57"/>
      <c r="AD12" s="57"/>
      <c r="AE12" s="99"/>
      <c r="AF12" s="99"/>
      <c r="AG12" s="57"/>
      <c r="AH12" s="57"/>
      <c r="AI12" s="51"/>
      <c r="AP12" s="270"/>
      <c r="AQ12" s="270"/>
      <c r="AR12" s="272"/>
      <c r="AU12"/>
      <c r="AV12" s="272"/>
    </row>
    <row r="13" spans="1:56" ht="14.25" customHeight="1" x14ac:dyDescent="0.2">
      <c r="B13" s="49"/>
      <c r="C13" s="282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Z13" s="49"/>
      <c r="AA13" s="49"/>
      <c r="AB13" s="55"/>
      <c r="AC13" s="57"/>
      <c r="AD13" s="57"/>
      <c r="AE13" s="99"/>
      <c r="AF13" s="99"/>
      <c r="AG13" s="57"/>
      <c r="AH13" s="57"/>
      <c r="AI13" s="51"/>
      <c r="AP13" s="270"/>
      <c r="AQ13" s="270"/>
      <c r="AR13" s="272"/>
      <c r="AU13"/>
      <c r="AV13" s="272"/>
    </row>
    <row r="14" spans="1:56" ht="14.25" customHeight="1" x14ac:dyDescent="0.2">
      <c r="B14" s="49"/>
      <c r="C14" s="282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Z14" s="49"/>
      <c r="AA14" s="49"/>
      <c r="AB14" s="55"/>
      <c r="AC14" s="57"/>
      <c r="AD14" s="57"/>
      <c r="AE14" s="99"/>
      <c r="AF14" s="99"/>
      <c r="AG14" s="57"/>
      <c r="AH14" s="57"/>
      <c r="AI14" s="51"/>
      <c r="AP14" s="270"/>
      <c r="AQ14" s="270"/>
      <c r="AR14" s="272"/>
      <c r="AU14"/>
      <c r="AV14" s="272"/>
    </row>
    <row r="15" spans="1:56" ht="14.25" customHeight="1" x14ac:dyDescent="0.2">
      <c r="B15" s="49"/>
      <c r="C15" s="282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Z15" s="49"/>
      <c r="AA15" s="49"/>
      <c r="AB15" s="55"/>
      <c r="AC15" s="57"/>
      <c r="AD15" s="57"/>
      <c r="AE15" s="99"/>
      <c r="AF15" s="99"/>
      <c r="AG15" s="57"/>
      <c r="AH15" s="57"/>
      <c r="AI15" s="51"/>
      <c r="AP15" s="270"/>
      <c r="AQ15" s="270"/>
      <c r="AR15" s="272"/>
      <c r="AU15"/>
      <c r="AV15" s="272"/>
    </row>
    <row r="16" spans="1:56" ht="14.25" customHeight="1" x14ac:dyDescent="0.2">
      <c r="B16" s="49"/>
      <c r="C16" s="282"/>
      <c r="D16" s="49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Z16" s="49"/>
      <c r="AA16" s="49"/>
      <c r="AB16" s="55"/>
      <c r="AC16" s="57"/>
      <c r="AD16" s="57"/>
      <c r="AE16" s="99"/>
      <c r="AF16" s="99"/>
      <c r="AG16" s="57"/>
      <c r="AH16" s="57"/>
      <c r="AI16" s="51"/>
      <c r="AP16" s="270"/>
      <c r="AQ16" s="270"/>
      <c r="AR16" s="272"/>
      <c r="AU16"/>
      <c r="AV16" s="272"/>
    </row>
    <row r="17" spans="2:48" ht="14.25" customHeight="1" x14ac:dyDescent="0.2">
      <c r="B17" s="49"/>
      <c r="C17" s="282"/>
      <c r="D17" s="49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Z17" s="49"/>
      <c r="AA17" s="49"/>
      <c r="AB17" s="55"/>
      <c r="AC17" s="57"/>
      <c r="AD17" s="57"/>
      <c r="AE17" s="99"/>
      <c r="AF17" s="99"/>
      <c r="AG17" s="57"/>
      <c r="AH17" s="57"/>
      <c r="AI17" s="51"/>
      <c r="AP17" s="270"/>
      <c r="AQ17" s="270"/>
      <c r="AR17" s="272"/>
      <c r="AU17"/>
      <c r="AV17" s="272"/>
    </row>
    <row r="18" spans="2:48" ht="14.25" customHeight="1" x14ac:dyDescent="0.2">
      <c r="B18" s="49"/>
      <c r="C18" s="282"/>
      <c r="D18" s="49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Z18" s="49"/>
      <c r="AA18" s="49"/>
      <c r="AB18" s="55"/>
      <c r="AC18" s="57"/>
      <c r="AD18" s="57"/>
      <c r="AE18" s="99"/>
      <c r="AF18" s="99"/>
      <c r="AG18" s="57"/>
      <c r="AH18" s="57"/>
      <c r="AI18" s="51"/>
      <c r="AP18" s="270"/>
      <c r="AQ18" s="270"/>
      <c r="AR18" s="272"/>
      <c r="AU18"/>
      <c r="AV18" s="272"/>
    </row>
    <row r="19" spans="2:48" ht="14.25" customHeight="1" x14ac:dyDescent="0.2">
      <c r="B19" s="49"/>
      <c r="C19" s="282"/>
      <c r="D19" s="49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Z19" s="49"/>
      <c r="AA19" s="49"/>
      <c r="AB19" s="55"/>
      <c r="AC19" s="57"/>
      <c r="AD19" s="57"/>
      <c r="AE19" s="99"/>
      <c r="AF19" s="99"/>
      <c r="AG19" s="57"/>
      <c r="AH19" s="57"/>
      <c r="AI19" s="51"/>
      <c r="AP19" s="270"/>
      <c r="AQ19" s="270"/>
      <c r="AR19" s="272"/>
      <c r="AU19"/>
      <c r="AV19" s="272"/>
    </row>
    <row r="20" spans="2:48" ht="14.25" customHeight="1" x14ac:dyDescent="0.2">
      <c r="B20" s="49"/>
      <c r="C20" s="282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Z20" s="49"/>
      <c r="AA20" s="49"/>
      <c r="AB20" s="55"/>
      <c r="AC20" s="57"/>
      <c r="AD20" s="57"/>
      <c r="AE20" s="99"/>
      <c r="AF20" s="99"/>
      <c r="AG20" s="57"/>
      <c r="AH20" s="57"/>
      <c r="AI20" s="51"/>
      <c r="AP20" s="270"/>
      <c r="AQ20" s="270"/>
      <c r="AR20" s="272"/>
      <c r="AU20"/>
      <c r="AV20" s="272"/>
    </row>
    <row r="21" spans="2:48" ht="14.25" customHeight="1" x14ac:dyDescent="0.2">
      <c r="B21" s="49"/>
      <c r="C21" s="282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Z21" s="49"/>
      <c r="AA21" s="49"/>
      <c r="AB21" s="55"/>
      <c r="AC21" s="57"/>
      <c r="AD21" s="57"/>
      <c r="AE21" s="99"/>
      <c r="AF21" s="99"/>
      <c r="AG21" s="57"/>
      <c r="AH21" s="57"/>
      <c r="AI21" s="51"/>
      <c r="AP21" s="270"/>
      <c r="AQ21" s="270"/>
      <c r="AR21" s="272"/>
      <c r="AU21"/>
      <c r="AV21" s="272"/>
    </row>
    <row r="22" spans="2:48" ht="14.25" customHeight="1" x14ac:dyDescent="0.2">
      <c r="B22" s="49"/>
      <c r="C22" s="282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Z22" s="49"/>
      <c r="AA22" s="49"/>
      <c r="AB22" s="55"/>
      <c r="AC22" s="57"/>
      <c r="AD22" s="57"/>
      <c r="AE22" s="99"/>
      <c r="AF22" s="99"/>
      <c r="AG22" s="57"/>
      <c r="AH22" s="57"/>
      <c r="AI22" s="51"/>
      <c r="AP22" s="270"/>
      <c r="AQ22" s="270"/>
      <c r="AR22" s="272"/>
      <c r="AV22" s="272"/>
    </row>
    <row r="23" spans="2:48" ht="14.25" customHeight="1" x14ac:dyDescent="0.2">
      <c r="B23" s="49"/>
      <c r="C23" s="282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Z23" s="49"/>
      <c r="AA23" s="49"/>
      <c r="AB23" s="55"/>
      <c r="AC23" s="57"/>
      <c r="AD23" s="57"/>
      <c r="AE23" s="99"/>
      <c r="AF23" s="99"/>
      <c r="AG23" s="57"/>
      <c r="AH23" s="57"/>
      <c r="AI23" s="51"/>
      <c r="AP23" s="270"/>
      <c r="AQ23" s="270"/>
      <c r="AR23" s="272"/>
      <c r="AV23" s="272"/>
    </row>
    <row r="24" spans="2:48" ht="14.25" customHeight="1" x14ac:dyDescent="0.2">
      <c r="B24" s="49"/>
      <c r="C24" s="282"/>
      <c r="D24" s="49"/>
      <c r="E24" s="49"/>
      <c r="F24" s="49"/>
      <c r="G24" s="49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Z24" s="49"/>
      <c r="AA24" s="49"/>
      <c r="AB24" s="55"/>
      <c r="AC24" s="57"/>
      <c r="AD24" s="57"/>
      <c r="AE24" s="99"/>
      <c r="AF24" s="99"/>
      <c r="AG24" s="57"/>
      <c r="AH24" s="57"/>
      <c r="AI24" s="51"/>
      <c r="AP24" s="270"/>
      <c r="AQ24" s="270"/>
      <c r="AR24" s="272"/>
      <c r="AV24" s="272"/>
    </row>
    <row r="25" spans="2:48" ht="14.25" customHeight="1" x14ac:dyDescent="0.2">
      <c r="B25" s="49"/>
      <c r="C25" s="282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Z25" s="49"/>
      <c r="AA25" s="49"/>
      <c r="AB25" s="55"/>
      <c r="AC25" s="57"/>
      <c r="AD25" s="57"/>
      <c r="AE25" s="99"/>
      <c r="AF25" s="99"/>
      <c r="AG25" s="57"/>
      <c r="AH25" s="57"/>
      <c r="AI25" s="51"/>
      <c r="AP25" s="270"/>
      <c r="AQ25" s="270"/>
      <c r="AR25" s="272"/>
      <c r="AV25" s="272"/>
    </row>
    <row r="26" spans="2:48" ht="14.25" customHeight="1" x14ac:dyDescent="0.2">
      <c r="B26" s="49"/>
      <c r="C26" s="282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Z26" s="49"/>
      <c r="AA26" s="49"/>
      <c r="AB26" s="55"/>
      <c r="AC26" s="57"/>
      <c r="AD26" s="57"/>
      <c r="AE26" s="99"/>
      <c r="AF26" s="99"/>
      <c r="AG26" s="57"/>
      <c r="AH26" s="57"/>
      <c r="AI26" s="51"/>
      <c r="AP26" s="270"/>
      <c r="AQ26" s="270"/>
      <c r="AR26" s="272"/>
      <c r="AV26" s="272"/>
    </row>
    <row r="27" spans="2:48" ht="14.25" customHeight="1" x14ac:dyDescent="0.2">
      <c r="B27" s="49"/>
      <c r="C27" s="59"/>
      <c r="D27" s="49"/>
      <c r="E27" s="49"/>
      <c r="F27" s="49"/>
      <c r="G27" s="49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Z27" s="49"/>
      <c r="AA27" s="49"/>
      <c r="AB27" s="55"/>
      <c r="AC27" s="57"/>
      <c r="AD27" s="57"/>
      <c r="AE27" s="99"/>
      <c r="AF27" s="99"/>
      <c r="AG27" s="57"/>
      <c r="AH27" s="57"/>
      <c r="AI27" s="51"/>
      <c r="AP27" s="270"/>
    </row>
    <row r="28" spans="2:48" ht="14.25" customHeight="1" x14ac:dyDescent="0.2">
      <c r="B28" s="49"/>
      <c r="C28" s="5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Z28" s="49"/>
      <c r="AA28" s="49"/>
      <c r="AB28" s="55"/>
      <c r="AC28" s="57"/>
      <c r="AD28" s="57"/>
      <c r="AE28" s="99"/>
      <c r="AF28" s="99"/>
      <c r="AG28" s="57"/>
      <c r="AH28" s="57"/>
      <c r="AI28" s="51"/>
      <c r="AP28" s="270"/>
    </row>
    <row r="29" spans="2:48" ht="14.25" customHeight="1" x14ac:dyDescent="0.2">
      <c r="B29" s="49"/>
      <c r="C29" s="5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Z29" s="49"/>
      <c r="AA29" s="49"/>
      <c r="AB29" s="55"/>
      <c r="AC29" s="57"/>
      <c r="AD29" s="57"/>
      <c r="AE29" s="99"/>
      <c r="AF29" s="99"/>
      <c r="AG29" s="57"/>
      <c r="AH29" s="57"/>
      <c r="AI29" s="51"/>
      <c r="AP29" s="270"/>
    </row>
    <row r="30" spans="2:48" ht="14.25" customHeight="1" x14ac:dyDescent="0.2">
      <c r="B30" s="49"/>
      <c r="C30" s="59"/>
      <c r="D30" s="49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Z30" s="49"/>
      <c r="AA30" s="49"/>
      <c r="AB30" s="55"/>
      <c r="AC30" s="57"/>
      <c r="AD30" s="57"/>
      <c r="AE30" s="99"/>
      <c r="AF30" s="99"/>
      <c r="AG30" s="57"/>
      <c r="AH30" s="57"/>
      <c r="AI30" s="51"/>
      <c r="AP30" s="270"/>
    </row>
    <row r="31" spans="2:48" ht="14.25" customHeight="1" x14ac:dyDescent="0.2">
      <c r="B31" s="49"/>
      <c r="C31" s="5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Z31" s="49"/>
      <c r="AA31" s="49"/>
      <c r="AB31" s="55"/>
      <c r="AC31" s="57"/>
      <c r="AD31" s="57"/>
      <c r="AE31" s="99"/>
      <c r="AF31" s="99"/>
      <c r="AG31" s="57"/>
      <c r="AH31" s="57"/>
      <c r="AI31" s="51"/>
      <c r="AP31" s="270"/>
    </row>
    <row r="32" spans="2:48" ht="14.25" customHeight="1" x14ac:dyDescent="0.2">
      <c r="B32" s="49"/>
      <c r="C32" s="5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Z32" s="49"/>
      <c r="AA32" s="49"/>
      <c r="AB32" s="55"/>
      <c r="AC32" s="57"/>
      <c r="AD32" s="57"/>
      <c r="AE32" s="99"/>
      <c r="AF32" s="99"/>
      <c r="AG32" s="57"/>
      <c r="AH32" s="57"/>
      <c r="AI32" s="51"/>
      <c r="AP32" s="270"/>
    </row>
    <row r="33" spans="2:42" ht="14.25" customHeight="1" x14ac:dyDescent="0.2">
      <c r="B33" s="49"/>
      <c r="C33" s="59"/>
      <c r="D33" s="49"/>
      <c r="E33" s="49"/>
      <c r="F33" s="49"/>
      <c r="G33" s="49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Z33" s="49"/>
      <c r="AA33" s="49"/>
      <c r="AB33" s="55"/>
      <c r="AC33" s="57"/>
      <c r="AD33" s="57"/>
      <c r="AE33" s="99"/>
      <c r="AF33" s="99"/>
      <c r="AG33" s="57"/>
      <c r="AH33" s="57"/>
      <c r="AI33" s="51"/>
      <c r="AP33" s="270"/>
    </row>
    <row r="34" spans="2:42" ht="14.25" customHeight="1" x14ac:dyDescent="0.2">
      <c r="B34" s="49"/>
      <c r="C34" s="5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Z34" s="49"/>
      <c r="AA34" s="49"/>
      <c r="AB34" s="55"/>
      <c r="AC34" s="57"/>
      <c r="AD34" s="57"/>
      <c r="AE34" s="99"/>
      <c r="AF34" s="99"/>
      <c r="AG34" s="57"/>
      <c r="AH34" s="57"/>
      <c r="AI34" s="51"/>
      <c r="AP34" s="270"/>
    </row>
    <row r="35" spans="2:42" ht="14.25" customHeight="1" x14ac:dyDescent="0.2">
      <c r="B35" s="49"/>
      <c r="C35" s="5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Z35" s="49"/>
      <c r="AA35" s="49"/>
      <c r="AB35" s="55"/>
      <c r="AC35" s="57"/>
      <c r="AD35" s="57"/>
      <c r="AE35" s="99"/>
      <c r="AF35" s="99"/>
      <c r="AG35" s="57"/>
      <c r="AH35" s="57"/>
      <c r="AI35" s="51"/>
      <c r="AP35" s="270"/>
    </row>
    <row r="36" spans="2:42" ht="14.25" customHeight="1" x14ac:dyDescent="0.2">
      <c r="B36" s="49"/>
      <c r="C36" s="59"/>
      <c r="D36" s="49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Z36" s="49"/>
      <c r="AA36" s="49"/>
      <c r="AB36" s="55"/>
      <c r="AC36" s="57"/>
      <c r="AD36" s="57"/>
      <c r="AE36" s="99"/>
      <c r="AF36" s="99"/>
      <c r="AG36" s="57"/>
      <c r="AH36" s="57"/>
      <c r="AI36" s="51"/>
      <c r="AP36" s="270"/>
    </row>
    <row r="37" spans="2:42" ht="14.25" customHeight="1" x14ac:dyDescent="0.2">
      <c r="B37" s="49"/>
      <c r="C37" s="59"/>
      <c r="D37" s="49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Z37" s="49"/>
      <c r="AA37" s="49"/>
      <c r="AB37" s="55"/>
      <c r="AC37" s="57"/>
      <c r="AD37" s="57"/>
      <c r="AE37" s="99"/>
      <c r="AF37" s="99"/>
      <c r="AG37" s="57"/>
      <c r="AH37" s="57"/>
      <c r="AI37" s="51"/>
      <c r="AP37" s="270"/>
    </row>
    <row r="38" spans="2:42" ht="14.25" customHeight="1" x14ac:dyDescent="0.2">
      <c r="B38" s="49"/>
      <c r="C38" s="59"/>
      <c r="D38" s="49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Z38" s="49"/>
      <c r="AA38" s="49"/>
      <c r="AB38" s="55"/>
      <c r="AC38" s="57"/>
      <c r="AD38" s="57"/>
      <c r="AE38" s="99"/>
      <c r="AF38" s="99"/>
      <c r="AG38" s="57"/>
      <c r="AH38" s="57"/>
      <c r="AI38" s="51"/>
      <c r="AP38" s="270"/>
    </row>
    <row r="39" spans="2:42" ht="14.25" customHeight="1" x14ac:dyDescent="0.2">
      <c r="B39" s="49"/>
      <c r="C39" s="59"/>
      <c r="D39" s="49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Z39" s="49"/>
      <c r="AA39" s="49"/>
      <c r="AB39" s="55"/>
      <c r="AC39" s="57"/>
      <c r="AD39" s="57"/>
      <c r="AE39" s="99"/>
      <c r="AF39" s="99"/>
      <c r="AG39" s="57"/>
      <c r="AH39" s="57"/>
      <c r="AI39" s="51"/>
      <c r="AP39" s="270"/>
    </row>
    <row r="40" spans="2:42" ht="14.25" customHeight="1" x14ac:dyDescent="0.2">
      <c r="B40" s="49"/>
      <c r="C40" s="59"/>
      <c r="D40" s="49"/>
      <c r="E40" s="49"/>
      <c r="F40" s="49"/>
      <c r="G40" s="49"/>
      <c r="H40" s="5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49"/>
      <c r="AA40" s="49"/>
      <c r="AB40" s="55"/>
      <c r="AC40" s="57"/>
      <c r="AD40" s="57"/>
      <c r="AE40" s="99"/>
      <c r="AF40" s="99"/>
      <c r="AG40" s="57"/>
      <c r="AH40" s="57"/>
      <c r="AI40" s="51"/>
      <c r="AP40" s="270"/>
    </row>
    <row r="41" spans="2:42" ht="14.25" customHeight="1" x14ac:dyDescent="0.2">
      <c r="B41" s="49"/>
      <c r="C41" s="5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Z41" s="49"/>
      <c r="AA41" s="49"/>
      <c r="AB41" s="55"/>
      <c r="AC41" s="57"/>
      <c r="AD41" s="57"/>
      <c r="AE41" s="99"/>
      <c r="AF41" s="99"/>
      <c r="AG41" s="57"/>
      <c r="AH41" s="57"/>
      <c r="AI41" s="51"/>
      <c r="AP41" s="270"/>
    </row>
    <row r="42" spans="2:42" ht="14.25" customHeight="1" x14ac:dyDescent="0.2">
      <c r="B42" s="49"/>
      <c r="C42" s="59"/>
      <c r="D42" s="49"/>
      <c r="E42" s="49"/>
      <c r="F42" s="49"/>
      <c r="G42" s="49"/>
      <c r="H42" s="50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Z42" s="49"/>
      <c r="AA42" s="49"/>
      <c r="AB42" s="55"/>
      <c r="AC42" s="57"/>
      <c r="AD42" s="57"/>
      <c r="AE42" s="99"/>
      <c r="AF42" s="99"/>
      <c r="AG42" s="57"/>
      <c r="AH42" s="57"/>
      <c r="AI42" s="51"/>
      <c r="AP42" s="270"/>
    </row>
    <row r="43" spans="2:42" ht="14.25" customHeight="1" x14ac:dyDescent="0.2">
      <c r="B43" s="49"/>
      <c r="C43" s="59"/>
      <c r="D43" s="49"/>
      <c r="E43" s="49"/>
      <c r="F43" s="49"/>
      <c r="G43" s="49"/>
      <c r="H43" s="50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Z43" s="49"/>
      <c r="AA43" s="49"/>
      <c r="AB43" s="55"/>
      <c r="AC43" s="57"/>
      <c r="AD43" s="57"/>
      <c r="AE43" s="99"/>
      <c r="AF43" s="99"/>
      <c r="AG43" s="57"/>
      <c r="AH43" s="57"/>
      <c r="AI43" s="51"/>
      <c r="AP43" s="270"/>
    </row>
    <row r="44" spans="2:42" ht="14.25" customHeight="1" x14ac:dyDescent="0.2">
      <c r="B44" s="49"/>
      <c r="C44" s="59"/>
      <c r="D44" s="49"/>
      <c r="E44" s="49"/>
      <c r="F44" s="49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Z44" s="49"/>
      <c r="AA44" s="49"/>
      <c r="AB44" s="55"/>
      <c r="AC44" s="57"/>
      <c r="AD44" s="57"/>
      <c r="AE44" s="99"/>
      <c r="AF44" s="99"/>
      <c r="AG44" s="57"/>
      <c r="AH44" s="57"/>
      <c r="AI44" s="51"/>
      <c r="AP44" s="270"/>
    </row>
    <row r="45" spans="2:42" ht="14.25" customHeight="1" x14ac:dyDescent="0.2">
      <c r="B45" s="49"/>
      <c r="C45" s="59"/>
      <c r="D45" s="49"/>
      <c r="E45" s="49"/>
      <c r="F45" s="49"/>
      <c r="G45" s="49"/>
      <c r="H45" s="50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Z45" s="49"/>
      <c r="AA45" s="49"/>
      <c r="AB45" s="55"/>
      <c r="AC45" s="57"/>
      <c r="AD45" s="57"/>
      <c r="AE45" s="99"/>
      <c r="AF45" s="99"/>
      <c r="AG45" s="57"/>
      <c r="AH45" s="57"/>
      <c r="AI45" s="51"/>
      <c r="AP45" s="270"/>
    </row>
    <row r="46" spans="2:42" ht="14.25" customHeight="1" x14ac:dyDescent="0.2">
      <c r="B46" s="49"/>
      <c r="C46" s="5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Z46" s="49"/>
      <c r="AA46" s="49"/>
      <c r="AB46" s="55"/>
      <c r="AC46" s="57"/>
      <c r="AD46" s="57"/>
      <c r="AE46" s="99"/>
      <c r="AF46" s="99"/>
      <c r="AG46" s="57"/>
      <c r="AH46" s="57"/>
      <c r="AI46" s="51"/>
      <c r="AP46" s="270"/>
    </row>
    <row r="47" spans="2:42" ht="14.25" customHeight="1" x14ac:dyDescent="0.2">
      <c r="B47" s="49"/>
      <c r="C47" s="59"/>
      <c r="D47" s="49"/>
      <c r="E47" s="49"/>
      <c r="F47" s="49"/>
      <c r="G47" s="49"/>
      <c r="H47" s="50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Z47" s="49"/>
      <c r="AA47" s="49"/>
      <c r="AB47" s="55"/>
      <c r="AC47" s="57"/>
      <c r="AD47" s="57"/>
      <c r="AE47" s="99"/>
      <c r="AF47" s="99"/>
      <c r="AG47" s="57"/>
      <c r="AH47" s="57"/>
      <c r="AI47" s="51"/>
      <c r="AP47" s="270"/>
    </row>
    <row r="48" spans="2:42" ht="14.25" customHeight="1" x14ac:dyDescent="0.2">
      <c r="B48" s="49"/>
      <c r="C48" s="59"/>
      <c r="D48" s="49"/>
      <c r="E48" s="49"/>
      <c r="F48" s="49"/>
      <c r="G48" s="49"/>
      <c r="H48" s="50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Z48" s="49"/>
      <c r="AA48" s="49"/>
      <c r="AB48" s="55"/>
      <c r="AC48" s="57"/>
      <c r="AD48" s="57"/>
      <c r="AE48" s="99"/>
      <c r="AF48" s="99"/>
      <c r="AG48" s="57"/>
      <c r="AH48" s="57"/>
      <c r="AI48" s="51"/>
      <c r="AP48" s="270"/>
    </row>
    <row r="49" spans="2:42" ht="14.25" customHeight="1" x14ac:dyDescent="0.2">
      <c r="B49" s="49"/>
      <c r="C49" s="5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Z49" s="49"/>
      <c r="AA49" s="49"/>
      <c r="AB49" s="55"/>
      <c r="AC49" s="57"/>
      <c r="AD49" s="57"/>
      <c r="AE49" s="99"/>
      <c r="AF49" s="99"/>
      <c r="AG49" s="57"/>
      <c r="AH49" s="57"/>
      <c r="AI49" s="51"/>
      <c r="AP49" s="270"/>
    </row>
    <row r="50" spans="2:42" ht="14.25" customHeight="1" x14ac:dyDescent="0.2">
      <c r="B50" s="49"/>
      <c r="C50" s="59"/>
      <c r="D50" s="49"/>
      <c r="E50" s="49"/>
      <c r="F50" s="49"/>
      <c r="G50" s="49"/>
      <c r="H50" s="5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Z50" s="49"/>
      <c r="AA50" s="49"/>
      <c r="AB50" s="55"/>
      <c r="AC50" s="57"/>
      <c r="AD50" s="57"/>
      <c r="AE50" s="99"/>
      <c r="AF50" s="99"/>
      <c r="AG50" s="57"/>
      <c r="AH50" s="57"/>
      <c r="AI50" s="51"/>
      <c r="AP50" s="270"/>
    </row>
    <row r="51" spans="2:42" ht="14.25" customHeight="1" x14ac:dyDescent="0.2">
      <c r="B51" s="49"/>
      <c r="C51" s="5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Z51" s="49"/>
      <c r="AA51" s="49"/>
      <c r="AB51" s="55"/>
      <c r="AC51" s="57"/>
      <c r="AD51" s="57"/>
      <c r="AE51" s="99"/>
      <c r="AF51" s="99"/>
      <c r="AG51" s="57"/>
      <c r="AH51" s="57"/>
      <c r="AI51" s="51"/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54" t="str">
        <f>Setup!C2</f>
        <v>BP 2019 Day 3 PL1</v>
      </c>
      <c r="K2" s="454"/>
      <c r="L2" s="454"/>
      <c r="M2" s="454"/>
      <c r="N2" s="454"/>
      <c r="O2" s="454"/>
      <c r="P2" s="454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53" t="s">
        <v>174</v>
      </c>
      <c r="K6" s="453"/>
      <c r="L6" s="453"/>
      <c r="M6" s="453"/>
      <c r="N6" s="453"/>
      <c r="O6" s="453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52" t="s">
        <v>15</v>
      </c>
      <c r="M7" s="452"/>
      <c r="N7" s="452"/>
      <c r="O7" s="452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55" t="s">
        <v>126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2:14" x14ac:dyDescent="0.2">
      <c r="B3" s="455" t="s">
        <v>127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2:14" x14ac:dyDescent="0.2">
      <c r="B4" s="455" t="s">
        <v>45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2:14" x14ac:dyDescent="0.2"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2:14" x14ac:dyDescent="0.2">
      <c r="B6" s="455" t="s">
        <v>129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</row>
    <row r="7" spans="2:14" x14ac:dyDescent="0.2">
      <c r="B7" s="455" t="s">
        <v>128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</row>
    <row r="8" spans="2:14" x14ac:dyDescent="0.2"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</row>
    <row r="9" spans="2:14" x14ac:dyDescent="0.2">
      <c r="B9" s="455" t="s">
        <v>46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</row>
    <row r="10" spans="2:14" x14ac:dyDescent="0.2">
      <c r="B10" s="455" t="s">
        <v>131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</row>
    <row r="11" spans="2:14" x14ac:dyDescent="0.2">
      <c r="B11" s="455" t="s">
        <v>47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</row>
    <row r="12" spans="2:14" x14ac:dyDescent="0.2">
      <c r="B12" s="455" t="s">
        <v>130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</row>
    <row r="13" spans="2:14" x14ac:dyDescent="0.2">
      <c r="B13" s="455" t="s">
        <v>48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413</v>
      </c>
      <c r="X3" s="185" t="s">
        <v>414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415</v>
      </c>
      <c r="X4" s="185" t="s">
        <v>416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417</v>
      </c>
      <c r="X5" s="185" t="s">
        <v>418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5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6"/>
  <sheetViews>
    <sheetView zoomScale="80" zoomScaleNormal="80" workbookViewId="0">
      <pane ySplit="2" topLeftCell="A3" activePane="bottomLeft" state="frozen"/>
      <selection activeCell="B1" sqref="B1"/>
      <selection pane="bottomLeft" activeCell="AM45" sqref="AM45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45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39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293" t="s">
        <v>689</v>
      </c>
      <c r="D3" s="262">
        <v>15</v>
      </c>
      <c r="E3" s="262" t="s">
        <v>460</v>
      </c>
      <c r="F3" s="264">
        <v>79.7</v>
      </c>
      <c r="G3" s="264"/>
      <c r="H3" s="264"/>
      <c r="I3" s="264"/>
      <c r="J3" s="265"/>
      <c r="K3" s="264">
        <v>130</v>
      </c>
      <c r="L3" s="264"/>
      <c r="M3" s="264"/>
      <c r="N3" s="264"/>
      <c r="O3" s="264"/>
      <c r="P3" s="265"/>
      <c r="Q3" s="264">
        <v>67.5</v>
      </c>
      <c r="R3" s="264"/>
      <c r="S3" s="264"/>
      <c r="T3" s="264"/>
      <c r="U3" s="264"/>
      <c r="V3" s="264"/>
      <c r="W3" s="264">
        <v>170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302" t="s">
        <v>688</v>
      </c>
    </row>
    <row r="4" spans="1:103" ht="12.75" customHeight="1" x14ac:dyDescent="0.25">
      <c r="B4" s="263" t="s">
        <v>32</v>
      </c>
      <c r="C4" s="304" t="s">
        <v>735</v>
      </c>
      <c r="D4" s="262" t="s">
        <v>731</v>
      </c>
      <c r="E4" s="262" t="s">
        <v>460</v>
      </c>
      <c r="F4" s="264">
        <v>90</v>
      </c>
      <c r="G4" s="264"/>
      <c r="H4" s="264"/>
      <c r="I4" s="264"/>
      <c r="J4" s="265"/>
      <c r="K4" s="264"/>
      <c r="L4" s="264"/>
      <c r="M4" s="264"/>
      <c r="N4" s="264"/>
      <c r="O4" s="264"/>
      <c r="P4" s="265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302" t="s">
        <v>688</v>
      </c>
    </row>
    <row r="5" spans="1:103" ht="15" x14ac:dyDescent="0.25">
      <c r="B5" s="263" t="s">
        <v>32</v>
      </c>
      <c r="C5" s="293" t="s">
        <v>690</v>
      </c>
      <c r="D5" s="262" t="s">
        <v>732</v>
      </c>
      <c r="E5" s="262" t="s">
        <v>488</v>
      </c>
      <c r="F5" s="264">
        <v>56</v>
      </c>
      <c r="G5" s="264"/>
      <c r="H5" s="264"/>
      <c r="I5" s="264"/>
      <c r="J5" s="265"/>
      <c r="K5" s="264"/>
      <c r="L5" s="264"/>
      <c r="M5" s="264"/>
      <c r="N5" s="264"/>
      <c r="O5" s="264"/>
      <c r="P5" s="265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02" t="s">
        <v>688</v>
      </c>
    </row>
    <row r="6" spans="1:103" ht="15" x14ac:dyDescent="0.25">
      <c r="B6" s="263" t="s">
        <v>32</v>
      </c>
      <c r="C6" s="293" t="s">
        <v>691</v>
      </c>
      <c r="D6" s="262">
        <v>17</v>
      </c>
      <c r="E6" s="262" t="s">
        <v>488</v>
      </c>
      <c r="F6" s="264">
        <v>87.75</v>
      </c>
      <c r="G6" s="264"/>
      <c r="H6" s="264"/>
      <c r="I6" s="264"/>
      <c r="J6" s="265"/>
      <c r="K6" s="264">
        <v>140</v>
      </c>
      <c r="L6" s="264"/>
      <c r="M6" s="264"/>
      <c r="N6" s="264"/>
      <c r="O6" s="264"/>
      <c r="P6" s="265"/>
      <c r="Q6" s="264">
        <v>115</v>
      </c>
      <c r="R6" s="264"/>
      <c r="S6" s="264"/>
      <c r="T6" s="264"/>
      <c r="U6" s="264"/>
      <c r="V6" s="264"/>
      <c r="W6" s="264">
        <v>175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4" t="s">
        <v>688</v>
      </c>
    </row>
    <row r="7" spans="1:103" ht="15" x14ac:dyDescent="0.25">
      <c r="B7" s="263" t="s">
        <v>32</v>
      </c>
      <c r="C7" s="293" t="s">
        <v>692</v>
      </c>
      <c r="D7" s="262">
        <v>17</v>
      </c>
      <c r="E7" s="262" t="s">
        <v>490</v>
      </c>
      <c r="F7" s="264">
        <v>99.25</v>
      </c>
      <c r="G7" s="264"/>
      <c r="H7" s="264"/>
      <c r="I7" s="264"/>
      <c r="J7" s="265"/>
      <c r="K7" s="264">
        <v>170</v>
      </c>
      <c r="L7" s="264"/>
      <c r="M7" s="264"/>
      <c r="N7" s="264"/>
      <c r="O7" s="264"/>
      <c r="P7" s="265"/>
      <c r="Q7" s="264">
        <v>90</v>
      </c>
      <c r="R7" s="264"/>
      <c r="S7" s="264"/>
      <c r="T7" s="264"/>
      <c r="U7" s="264"/>
      <c r="V7" s="264"/>
      <c r="W7" s="264">
        <v>170</v>
      </c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4" t="s">
        <v>688</v>
      </c>
    </row>
    <row r="8" spans="1:103" ht="12.75" customHeight="1" x14ac:dyDescent="0.25">
      <c r="B8" s="263" t="s">
        <v>32</v>
      </c>
      <c r="C8" s="295" t="s">
        <v>693</v>
      </c>
      <c r="D8" s="262" t="s">
        <v>733</v>
      </c>
      <c r="E8" s="262" t="s">
        <v>490</v>
      </c>
      <c r="F8" s="264">
        <v>82.5</v>
      </c>
      <c r="G8" s="264"/>
      <c r="H8" s="264"/>
      <c r="I8" s="264"/>
      <c r="J8" s="265"/>
      <c r="K8" s="264"/>
      <c r="L8" s="264"/>
      <c r="M8" s="264"/>
      <c r="N8" s="264"/>
      <c r="O8" s="264"/>
      <c r="P8" s="265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6" t="s">
        <v>688</v>
      </c>
    </row>
    <row r="9" spans="1:103" ht="12.75" customHeight="1" x14ac:dyDescent="0.25">
      <c r="B9" s="263" t="s">
        <v>32</v>
      </c>
      <c r="C9" s="295" t="s">
        <v>694</v>
      </c>
      <c r="D9" s="262">
        <v>17</v>
      </c>
      <c r="E9" s="262" t="s">
        <v>488</v>
      </c>
      <c r="F9" s="264">
        <v>85.05</v>
      </c>
      <c r="G9" s="264"/>
      <c r="H9" s="264"/>
      <c r="I9" s="264"/>
      <c r="J9" s="265"/>
      <c r="K9" s="264">
        <v>170</v>
      </c>
      <c r="L9" s="264"/>
      <c r="M9" s="264"/>
      <c r="N9" s="264"/>
      <c r="O9" s="264"/>
      <c r="P9" s="265"/>
      <c r="Q9" s="264">
        <v>102.5</v>
      </c>
      <c r="R9" s="264"/>
      <c r="S9" s="264"/>
      <c r="T9" s="264"/>
      <c r="U9" s="264"/>
      <c r="V9" s="264"/>
      <c r="W9" s="264">
        <v>212.5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4" t="s">
        <v>688</v>
      </c>
    </row>
    <row r="10" spans="1:103" ht="12.75" customHeight="1" x14ac:dyDescent="0.25">
      <c r="B10" s="263" t="s">
        <v>32</v>
      </c>
      <c r="C10" s="295" t="s">
        <v>695</v>
      </c>
      <c r="D10" s="262">
        <v>16</v>
      </c>
      <c r="E10" s="262" t="s">
        <v>488</v>
      </c>
      <c r="F10" s="264">
        <v>72.95</v>
      </c>
      <c r="G10" s="264"/>
      <c r="H10" s="264"/>
      <c r="I10" s="264"/>
      <c r="J10" s="265"/>
      <c r="K10" s="264">
        <v>145</v>
      </c>
      <c r="L10" s="264"/>
      <c r="M10" s="264"/>
      <c r="N10" s="264"/>
      <c r="O10" s="264"/>
      <c r="P10" s="265"/>
      <c r="Q10" s="264">
        <v>100</v>
      </c>
      <c r="R10" s="264"/>
      <c r="S10" s="264"/>
      <c r="T10" s="264"/>
      <c r="U10" s="264"/>
      <c r="V10" s="264"/>
      <c r="W10" s="264">
        <v>165</v>
      </c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4" t="s">
        <v>688</v>
      </c>
    </row>
    <row r="11" spans="1:103" ht="12.75" customHeight="1" x14ac:dyDescent="0.25">
      <c r="B11" s="263" t="s">
        <v>32</v>
      </c>
      <c r="C11" s="293" t="s">
        <v>696</v>
      </c>
      <c r="D11" s="262">
        <v>18</v>
      </c>
      <c r="E11" s="262" t="s">
        <v>496</v>
      </c>
      <c r="F11" s="264">
        <v>71.95</v>
      </c>
      <c r="G11" s="264"/>
      <c r="H11" s="264"/>
      <c r="I11" s="264"/>
      <c r="J11" s="265"/>
      <c r="K11" s="264">
        <v>165</v>
      </c>
      <c r="L11" s="264"/>
      <c r="M11" s="264"/>
      <c r="N11" s="264"/>
      <c r="O11" s="264"/>
      <c r="P11" s="265"/>
      <c r="Q11" s="264">
        <v>120</v>
      </c>
      <c r="R11" s="264"/>
      <c r="S11" s="264"/>
      <c r="T11" s="264"/>
      <c r="U11" s="264"/>
      <c r="V11" s="264"/>
      <c r="W11" s="264">
        <v>210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93" t="s">
        <v>688</v>
      </c>
    </row>
    <row r="12" spans="1:103" ht="12.75" customHeight="1" x14ac:dyDescent="0.25">
      <c r="B12" s="264" t="s">
        <v>32</v>
      </c>
      <c r="C12" s="295" t="s">
        <v>697</v>
      </c>
      <c r="D12" s="262">
        <v>18</v>
      </c>
      <c r="E12" s="262" t="s">
        <v>498</v>
      </c>
      <c r="F12" s="264">
        <v>96.25</v>
      </c>
      <c r="G12" s="264"/>
      <c r="H12" s="264"/>
      <c r="I12" s="264"/>
      <c r="J12" s="265"/>
      <c r="K12" s="264">
        <v>200</v>
      </c>
      <c r="L12" s="264"/>
      <c r="M12" s="264"/>
      <c r="N12" s="264"/>
      <c r="O12" s="264"/>
      <c r="P12" s="265"/>
      <c r="Q12" s="264">
        <v>115</v>
      </c>
      <c r="R12" s="264"/>
      <c r="S12" s="264"/>
      <c r="T12" s="264"/>
      <c r="U12" s="264"/>
      <c r="V12" s="264"/>
      <c r="W12" s="264">
        <v>225</v>
      </c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93" t="s">
        <v>688</v>
      </c>
    </row>
    <row r="13" spans="1:103" ht="12.75" customHeight="1" x14ac:dyDescent="0.25">
      <c r="B13" s="264" t="s">
        <v>32</v>
      </c>
      <c r="C13" s="295" t="s">
        <v>698</v>
      </c>
      <c r="D13" s="262">
        <v>19</v>
      </c>
      <c r="E13" s="262" t="s">
        <v>498</v>
      </c>
      <c r="F13" s="264">
        <v>89.8</v>
      </c>
      <c r="G13" s="264"/>
      <c r="H13" s="264"/>
      <c r="I13" s="264"/>
      <c r="J13" s="265"/>
      <c r="K13" s="264">
        <v>240</v>
      </c>
      <c r="L13" s="264"/>
      <c r="M13" s="264"/>
      <c r="N13" s="264"/>
      <c r="O13" s="264"/>
      <c r="P13" s="265"/>
      <c r="Q13" s="264">
        <v>120</v>
      </c>
      <c r="R13" s="264"/>
      <c r="S13" s="264"/>
      <c r="T13" s="264"/>
      <c r="U13" s="264"/>
      <c r="V13" s="264"/>
      <c r="W13" s="264">
        <v>275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93" t="s">
        <v>688</v>
      </c>
    </row>
    <row r="14" spans="1:103" ht="12.75" customHeight="1" x14ac:dyDescent="0.25">
      <c r="B14" s="264" t="s">
        <v>32</v>
      </c>
      <c r="C14" s="295" t="s">
        <v>699</v>
      </c>
      <c r="D14" s="262">
        <v>19</v>
      </c>
      <c r="E14" s="262" t="s">
        <v>497</v>
      </c>
      <c r="F14" s="264">
        <v>120.55</v>
      </c>
      <c r="G14" s="264"/>
      <c r="H14" s="264"/>
      <c r="I14" s="264"/>
      <c r="J14" s="265"/>
      <c r="K14" s="264">
        <v>240</v>
      </c>
      <c r="L14" s="264"/>
      <c r="M14" s="264"/>
      <c r="N14" s="264"/>
      <c r="O14" s="264"/>
      <c r="P14" s="265"/>
      <c r="Q14" s="264">
        <v>140</v>
      </c>
      <c r="R14" s="264"/>
      <c r="S14" s="264"/>
      <c r="T14" s="264"/>
      <c r="U14" s="264"/>
      <c r="V14" s="264"/>
      <c r="W14" s="264">
        <v>300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300" t="s">
        <v>688</v>
      </c>
    </row>
    <row r="15" spans="1:103" ht="12.75" customHeight="1" x14ac:dyDescent="0.25">
      <c r="B15" s="263" t="s">
        <v>32</v>
      </c>
      <c r="C15" s="295" t="s">
        <v>700</v>
      </c>
      <c r="D15" s="262">
        <v>20</v>
      </c>
      <c r="E15" s="262" t="s">
        <v>496</v>
      </c>
      <c r="F15" s="264">
        <v>87.2</v>
      </c>
      <c r="G15" s="264"/>
      <c r="H15" s="264"/>
      <c r="I15" s="264"/>
      <c r="J15" s="265"/>
      <c r="K15" s="264">
        <v>170</v>
      </c>
      <c r="L15" s="264"/>
      <c r="M15" s="264"/>
      <c r="N15" s="264"/>
      <c r="O15" s="264"/>
      <c r="P15" s="265"/>
      <c r="Q15" s="264">
        <v>120</v>
      </c>
      <c r="R15" s="264"/>
      <c r="S15" s="264"/>
      <c r="T15" s="264"/>
      <c r="U15" s="264"/>
      <c r="V15" s="264"/>
      <c r="W15" s="264">
        <v>220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93" t="s">
        <v>688</v>
      </c>
    </row>
    <row r="16" spans="1:103" ht="12.75" customHeight="1" x14ac:dyDescent="0.25">
      <c r="B16" s="263" t="s">
        <v>32</v>
      </c>
      <c r="C16" s="295" t="s">
        <v>701</v>
      </c>
      <c r="D16" s="262">
        <v>19</v>
      </c>
      <c r="E16" s="262" t="s">
        <v>497</v>
      </c>
      <c r="F16" s="264">
        <v>136.75</v>
      </c>
      <c r="G16" s="264"/>
      <c r="H16" s="264"/>
      <c r="I16" s="264"/>
      <c r="J16" s="265"/>
      <c r="K16" s="264">
        <v>220</v>
      </c>
      <c r="L16" s="264"/>
      <c r="M16" s="264"/>
      <c r="N16" s="264"/>
      <c r="O16" s="264"/>
      <c r="P16" s="265"/>
      <c r="Q16" s="264">
        <v>140</v>
      </c>
      <c r="R16" s="264"/>
      <c r="S16" s="264"/>
      <c r="T16" s="264"/>
      <c r="U16" s="264"/>
      <c r="V16" s="264"/>
      <c r="W16" s="264">
        <v>220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93" t="s">
        <v>688</v>
      </c>
    </row>
    <row r="17" spans="2:102" ht="12.75" customHeight="1" x14ac:dyDescent="0.25">
      <c r="B17" s="263" t="s">
        <v>34</v>
      </c>
      <c r="C17" s="295" t="s">
        <v>702</v>
      </c>
      <c r="D17" s="262">
        <v>20</v>
      </c>
      <c r="E17" s="262" t="s">
        <v>474</v>
      </c>
      <c r="F17" s="264">
        <v>87.95</v>
      </c>
      <c r="G17" s="264"/>
      <c r="H17" s="264"/>
      <c r="I17" s="264"/>
      <c r="J17" s="265"/>
      <c r="K17" s="264">
        <v>140</v>
      </c>
      <c r="L17" s="264"/>
      <c r="M17" s="264"/>
      <c r="N17" s="264"/>
      <c r="O17" s="264"/>
      <c r="P17" s="265"/>
      <c r="Q17" s="264">
        <v>82.5</v>
      </c>
      <c r="R17" s="264"/>
      <c r="S17" s="264"/>
      <c r="T17" s="264"/>
      <c r="U17" s="264"/>
      <c r="V17" s="264"/>
      <c r="W17" s="264">
        <v>195</v>
      </c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93" t="s">
        <v>688</v>
      </c>
    </row>
    <row r="18" spans="2:102" ht="15" x14ac:dyDescent="0.25">
      <c r="B18" s="263" t="s">
        <v>33</v>
      </c>
      <c r="C18" s="295" t="s">
        <v>703</v>
      </c>
      <c r="D18" s="262">
        <v>23</v>
      </c>
      <c r="E18" s="262" t="s">
        <v>474</v>
      </c>
      <c r="F18" s="264">
        <v>79.2</v>
      </c>
      <c r="G18" s="264"/>
      <c r="H18" s="264"/>
      <c r="I18" s="264"/>
      <c r="J18" s="265"/>
      <c r="K18" s="264">
        <v>160</v>
      </c>
      <c r="L18" s="264"/>
      <c r="M18" s="264"/>
      <c r="N18" s="264"/>
      <c r="O18" s="264"/>
      <c r="P18" s="265"/>
      <c r="Q18" s="264">
        <v>92.5</v>
      </c>
      <c r="R18" s="264"/>
      <c r="S18" s="264"/>
      <c r="T18" s="264"/>
      <c r="U18" s="264"/>
      <c r="V18" s="264"/>
      <c r="W18" s="264">
        <v>200</v>
      </c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300" t="s">
        <v>688</v>
      </c>
    </row>
    <row r="19" spans="2:102" ht="12.75" customHeight="1" x14ac:dyDescent="0.25">
      <c r="B19" s="263" t="s">
        <v>33</v>
      </c>
      <c r="C19" s="302" t="s">
        <v>704</v>
      </c>
      <c r="D19" s="262">
        <v>21</v>
      </c>
      <c r="E19" s="262" t="s">
        <v>474</v>
      </c>
      <c r="F19" s="264">
        <v>81.2</v>
      </c>
      <c r="G19" s="264"/>
      <c r="H19" s="264"/>
      <c r="I19" s="264"/>
      <c r="J19" s="265"/>
      <c r="K19" s="264">
        <v>170</v>
      </c>
      <c r="L19" s="264"/>
      <c r="M19" s="264"/>
      <c r="N19" s="264"/>
      <c r="O19" s="264"/>
      <c r="P19" s="265"/>
      <c r="Q19" s="264">
        <v>110</v>
      </c>
      <c r="R19" s="264"/>
      <c r="S19" s="264"/>
      <c r="T19" s="264"/>
      <c r="U19" s="264"/>
      <c r="V19" s="264"/>
      <c r="W19" s="264">
        <v>230</v>
      </c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93" t="s">
        <v>688</v>
      </c>
    </row>
    <row r="20" spans="2:102" ht="12.75" customHeight="1" x14ac:dyDescent="0.25">
      <c r="B20" s="263" t="s">
        <v>33</v>
      </c>
      <c r="C20" s="295" t="s">
        <v>705</v>
      </c>
      <c r="D20" s="262">
        <v>23</v>
      </c>
      <c r="E20" s="262" t="s">
        <v>462</v>
      </c>
      <c r="F20" s="264">
        <v>74.45</v>
      </c>
      <c r="G20" s="264"/>
      <c r="H20" s="264"/>
      <c r="I20" s="264"/>
      <c r="J20" s="265"/>
      <c r="K20" s="264">
        <v>185</v>
      </c>
      <c r="L20" s="264"/>
      <c r="M20" s="264"/>
      <c r="N20" s="264"/>
      <c r="O20" s="264"/>
      <c r="P20" s="265"/>
      <c r="Q20" s="264">
        <v>135</v>
      </c>
      <c r="R20" s="264"/>
      <c r="S20" s="264"/>
      <c r="T20" s="264"/>
      <c r="U20" s="264"/>
      <c r="V20" s="264"/>
      <c r="W20" s="264">
        <v>215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93" t="s">
        <v>688</v>
      </c>
    </row>
    <row r="21" spans="2:102" ht="12.75" customHeight="1" x14ac:dyDescent="0.25">
      <c r="B21" s="263" t="s">
        <v>33</v>
      </c>
      <c r="C21" s="295" t="s">
        <v>739</v>
      </c>
      <c r="D21" s="264">
        <v>22</v>
      </c>
      <c r="E21" s="262" t="s">
        <v>474</v>
      </c>
      <c r="F21" s="262">
        <v>74.5</v>
      </c>
      <c r="G21" s="264"/>
      <c r="H21" s="264"/>
      <c r="I21" s="264"/>
      <c r="J21" s="265"/>
      <c r="K21" s="264">
        <v>80</v>
      </c>
      <c r="L21" s="264"/>
      <c r="M21" s="264"/>
      <c r="N21" s="264"/>
      <c r="O21" s="264"/>
      <c r="P21" s="265"/>
      <c r="Q21" s="264">
        <v>70</v>
      </c>
      <c r="R21" s="264"/>
      <c r="S21" s="264"/>
      <c r="T21" s="264"/>
      <c r="U21" s="264"/>
      <c r="V21" s="264"/>
      <c r="W21" s="264">
        <v>80</v>
      </c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300" t="s">
        <v>688</v>
      </c>
    </row>
    <row r="22" spans="2:102" ht="12.75" customHeight="1" x14ac:dyDescent="0.25">
      <c r="B22" s="263" t="s">
        <v>34</v>
      </c>
      <c r="C22" s="295" t="s">
        <v>706</v>
      </c>
      <c r="D22" s="264">
        <v>23</v>
      </c>
      <c r="E22" s="262" t="s">
        <v>473</v>
      </c>
      <c r="F22" s="262">
        <v>138.69999999999999</v>
      </c>
      <c r="G22" s="264"/>
      <c r="H22" s="264"/>
      <c r="I22" s="264"/>
      <c r="J22" s="265"/>
      <c r="K22" s="264">
        <v>320</v>
      </c>
      <c r="L22" s="264"/>
      <c r="M22" s="264"/>
      <c r="N22" s="264"/>
      <c r="O22" s="264"/>
      <c r="P22" s="265"/>
      <c r="Q22" s="264">
        <v>170</v>
      </c>
      <c r="R22" s="264"/>
      <c r="S22" s="264"/>
      <c r="T22" s="264"/>
      <c r="U22" s="264"/>
      <c r="V22" s="264"/>
      <c r="W22" s="264">
        <v>280</v>
      </c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3" t="s">
        <v>688</v>
      </c>
    </row>
    <row r="23" spans="2:102" ht="12.75" customHeight="1" x14ac:dyDescent="0.25">
      <c r="B23" s="263" t="s">
        <v>33</v>
      </c>
      <c r="C23" s="297" t="s">
        <v>707</v>
      </c>
      <c r="D23" s="262">
        <v>22</v>
      </c>
      <c r="E23" s="262" t="s">
        <v>461</v>
      </c>
      <c r="F23" s="264">
        <v>81.45</v>
      </c>
      <c r="G23" s="264"/>
      <c r="H23" s="264"/>
      <c r="I23" s="264"/>
      <c r="J23" s="265"/>
      <c r="K23" s="264">
        <v>180</v>
      </c>
      <c r="L23" s="264"/>
      <c r="M23" s="264"/>
      <c r="N23" s="264"/>
      <c r="O23" s="264"/>
      <c r="P23" s="265"/>
      <c r="Q23" s="264">
        <v>120</v>
      </c>
      <c r="R23" s="264"/>
      <c r="S23" s="264"/>
      <c r="T23" s="264"/>
      <c r="U23" s="264"/>
      <c r="V23" s="264"/>
      <c r="W23" s="264">
        <v>230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3" t="s">
        <v>688</v>
      </c>
    </row>
    <row r="24" spans="2:102" ht="12.75" customHeight="1" x14ac:dyDescent="0.25">
      <c r="B24" s="263" t="s">
        <v>34</v>
      </c>
      <c r="C24" s="297" t="s">
        <v>708</v>
      </c>
      <c r="D24" s="262">
        <v>23</v>
      </c>
      <c r="E24" s="262" t="s">
        <v>474</v>
      </c>
      <c r="F24" s="264">
        <v>94.95</v>
      </c>
      <c r="G24" s="264"/>
      <c r="H24" s="264"/>
      <c r="I24" s="264"/>
      <c r="J24" s="265"/>
      <c r="K24" s="264">
        <v>150</v>
      </c>
      <c r="L24" s="264"/>
      <c r="M24" s="264"/>
      <c r="N24" s="264"/>
      <c r="O24" s="264"/>
      <c r="P24" s="265"/>
      <c r="Q24" s="264">
        <v>75</v>
      </c>
      <c r="R24" s="264"/>
      <c r="S24" s="264"/>
      <c r="T24" s="264"/>
      <c r="U24" s="264"/>
      <c r="V24" s="264"/>
      <c r="W24" s="264">
        <v>180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93" t="s">
        <v>688</v>
      </c>
    </row>
    <row r="25" spans="2:102" ht="12.75" customHeight="1" x14ac:dyDescent="0.25">
      <c r="B25" s="263" t="s">
        <v>33</v>
      </c>
      <c r="C25" s="297" t="s">
        <v>709</v>
      </c>
      <c r="D25" s="262">
        <v>21</v>
      </c>
      <c r="E25" s="262" t="s">
        <v>462</v>
      </c>
      <c r="F25" s="264">
        <v>81.849999999999994</v>
      </c>
      <c r="G25" s="264"/>
      <c r="H25" s="264"/>
      <c r="I25" s="264"/>
      <c r="J25" s="265"/>
      <c r="K25" s="264">
        <v>180</v>
      </c>
      <c r="L25" s="264"/>
      <c r="M25" s="264"/>
      <c r="N25" s="264"/>
      <c r="O25" s="264"/>
      <c r="P25" s="265"/>
      <c r="Q25" s="264">
        <v>120</v>
      </c>
      <c r="R25" s="264"/>
      <c r="S25" s="264"/>
      <c r="T25" s="264"/>
      <c r="U25" s="264"/>
      <c r="V25" s="264"/>
      <c r="W25" s="264">
        <v>215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93" t="s">
        <v>688</v>
      </c>
    </row>
    <row r="26" spans="2:102" ht="12.75" customHeight="1" x14ac:dyDescent="0.25">
      <c r="B26" s="263" t="s">
        <v>34</v>
      </c>
      <c r="C26" s="297" t="s">
        <v>710</v>
      </c>
      <c r="D26" s="262">
        <v>21</v>
      </c>
      <c r="E26" s="262" t="s">
        <v>473</v>
      </c>
      <c r="F26" s="264">
        <v>107.25</v>
      </c>
      <c r="G26" s="264"/>
      <c r="H26" s="264"/>
      <c r="I26" s="264"/>
      <c r="J26" s="265"/>
      <c r="K26" s="264">
        <v>215</v>
      </c>
      <c r="L26" s="264"/>
      <c r="M26" s="264"/>
      <c r="N26" s="264"/>
      <c r="O26" s="264"/>
      <c r="P26" s="265"/>
      <c r="Q26" s="264">
        <v>127.5</v>
      </c>
      <c r="R26" s="264"/>
      <c r="S26" s="264"/>
      <c r="T26" s="264"/>
      <c r="U26" s="264"/>
      <c r="V26" s="264"/>
      <c r="W26" s="264">
        <v>270</v>
      </c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93" t="s">
        <v>688</v>
      </c>
    </row>
    <row r="27" spans="2:102" ht="12.75" customHeight="1" x14ac:dyDescent="0.25">
      <c r="B27" s="263" t="s">
        <v>33</v>
      </c>
      <c r="C27" s="297" t="s">
        <v>711</v>
      </c>
      <c r="D27" s="262">
        <v>20</v>
      </c>
      <c r="E27" s="262" t="s">
        <v>462</v>
      </c>
      <c r="F27" s="264">
        <v>70.7</v>
      </c>
      <c r="G27" s="264"/>
      <c r="H27" s="264"/>
      <c r="I27" s="264"/>
      <c r="J27" s="265"/>
      <c r="K27" s="264">
        <v>120</v>
      </c>
      <c r="L27" s="264"/>
      <c r="M27" s="264"/>
      <c r="N27" s="264"/>
      <c r="O27" s="264"/>
      <c r="P27" s="265"/>
      <c r="Q27" s="264">
        <v>70</v>
      </c>
      <c r="R27" s="264"/>
      <c r="S27" s="264"/>
      <c r="T27" s="264"/>
      <c r="U27" s="264"/>
      <c r="V27" s="264"/>
      <c r="W27" s="264">
        <v>160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93" t="s">
        <v>688</v>
      </c>
      <c r="AK27" s="259"/>
      <c r="AL27" s="259"/>
    </row>
    <row r="28" spans="2:102" ht="12.75" customHeight="1" x14ac:dyDescent="0.25">
      <c r="B28" s="263" t="s">
        <v>34</v>
      </c>
      <c r="C28" s="298" t="s">
        <v>712</v>
      </c>
      <c r="D28" s="262">
        <v>20</v>
      </c>
      <c r="E28" s="262" t="s">
        <v>462</v>
      </c>
      <c r="F28" s="264">
        <v>99.6</v>
      </c>
      <c r="G28" s="264"/>
      <c r="H28" s="264"/>
      <c r="I28" s="264"/>
      <c r="J28" s="265"/>
      <c r="K28" s="264">
        <v>150</v>
      </c>
      <c r="L28" s="264"/>
      <c r="M28" s="264"/>
      <c r="N28" s="264"/>
      <c r="O28" s="264"/>
      <c r="P28" s="265"/>
      <c r="Q28" s="264">
        <v>90</v>
      </c>
      <c r="R28" s="264"/>
      <c r="S28" s="264"/>
      <c r="T28" s="264"/>
      <c r="U28" s="264"/>
      <c r="V28" s="264"/>
      <c r="W28" s="264">
        <v>200</v>
      </c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93" t="s">
        <v>688</v>
      </c>
      <c r="AK28" s="259"/>
      <c r="AL28" s="259"/>
      <c r="CX28" s="260"/>
    </row>
    <row r="29" spans="2:102" ht="12.75" customHeight="1" x14ac:dyDescent="0.25">
      <c r="B29" s="263" t="s">
        <v>34</v>
      </c>
      <c r="C29" s="298" t="s">
        <v>713</v>
      </c>
      <c r="D29" s="262">
        <v>23</v>
      </c>
      <c r="E29" s="262" t="s">
        <v>474</v>
      </c>
      <c r="F29" s="264">
        <v>107.8</v>
      </c>
      <c r="G29" s="264"/>
      <c r="H29" s="264"/>
      <c r="I29" s="264"/>
      <c r="J29" s="265"/>
      <c r="K29" s="264">
        <v>30</v>
      </c>
      <c r="L29" s="264"/>
      <c r="M29" s="264"/>
      <c r="N29" s="264"/>
      <c r="O29" s="264"/>
      <c r="P29" s="265"/>
      <c r="Q29" s="264">
        <v>140</v>
      </c>
      <c r="R29" s="264"/>
      <c r="S29" s="264"/>
      <c r="T29" s="264"/>
      <c r="U29" s="264"/>
      <c r="V29" s="264"/>
      <c r="W29" s="264">
        <v>230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3" t="s">
        <v>688</v>
      </c>
    </row>
    <row r="30" spans="2:102" ht="12.75" customHeight="1" x14ac:dyDescent="0.25">
      <c r="B30" s="263" t="s">
        <v>33</v>
      </c>
      <c r="C30" s="298" t="s">
        <v>714</v>
      </c>
      <c r="D30" s="262">
        <v>20</v>
      </c>
      <c r="E30" s="262" t="s">
        <v>462</v>
      </c>
      <c r="F30" s="264">
        <v>83.55</v>
      </c>
      <c r="G30" s="264"/>
      <c r="H30" s="264"/>
      <c r="I30" s="264"/>
      <c r="J30" s="265"/>
      <c r="K30" s="264">
        <v>195</v>
      </c>
      <c r="L30" s="264"/>
      <c r="M30" s="264"/>
      <c r="N30" s="264"/>
      <c r="O30" s="264"/>
      <c r="P30" s="265"/>
      <c r="Q30" s="264">
        <v>85</v>
      </c>
      <c r="R30" s="264"/>
      <c r="S30" s="264"/>
      <c r="T30" s="264"/>
      <c r="U30" s="264"/>
      <c r="V30" s="264"/>
      <c r="W30" s="264">
        <v>175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93" t="s">
        <v>688</v>
      </c>
    </row>
    <row r="31" spans="2:102" ht="12.75" customHeight="1" x14ac:dyDescent="0.25">
      <c r="B31" s="263" t="s">
        <v>33</v>
      </c>
      <c r="C31" s="298" t="s">
        <v>715</v>
      </c>
      <c r="D31" s="262">
        <v>23</v>
      </c>
      <c r="E31" s="262" t="s">
        <v>474</v>
      </c>
      <c r="F31" s="264">
        <v>59.95</v>
      </c>
      <c r="G31" s="264"/>
      <c r="H31" s="264"/>
      <c r="I31" s="264"/>
      <c r="J31" s="265"/>
      <c r="K31" s="264">
        <v>170</v>
      </c>
      <c r="L31" s="264"/>
      <c r="M31" s="264"/>
      <c r="N31" s="264"/>
      <c r="O31" s="264"/>
      <c r="P31" s="265"/>
      <c r="Q31" s="264">
        <v>105</v>
      </c>
      <c r="R31" s="264"/>
      <c r="S31" s="264"/>
      <c r="T31" s="264"/>
      <c r="U31" s="264"/>
      <c r="V31" s="264"/>
      <c r="W31" s="264">
        <v>205</v>
      </c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93" t="s">
        <v>688</v>
      </c>
    </row>
    <row r="32" spans="2:102" ht="12.75" customHeight="1" x14ac:dyDescent="0.25">
      <c r="B32" s="263" t="s">
        <v>33</v>
      </c>
      <c r="C32" s="298" t="s">
        <v>736</v>
      </c>
      <c r="D32" s="262">
        <v>22</v>
      </c>
      <c r="E32" s="262" t="s">
        <v>462</v>
      </c>
      <c r="F32" s="264">
        <v>81.05</v>
      </c>
      <c r="G32" s="264"/>
      <c r="H32" s="264"/>
      <c r="I32" s="264"/>
      <c r="J32" s="265"/>
      <c r="K32" s="264"/>
      <c r="L32" s="264"/>
      <c r="M32" s="264"/>
      <c r="N32" s="264"/>
      <c r="O32" s="264"/>
      <c r="P32" s="265"/>
      <c r="Q32" s="264"/>
      <c r="R32" s="264"/>
      <c r="S32" s="264"/>
      <c r="T32" s="264"/>
      <c r="U32" s="264"/>
      <c r="V32" s="264"/>
      <c r="W32" s="264">
        <v>235</v>
      </c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93" t="s">
        <v>688</v>
      </c>
    </row>
    <row r="33" spans="2:35" ht="12.75" customHeight="1" x14ac:dyDescent="0.25">
      <c r="B33" s="263" t="s">
        <v>33</v>
      </c>
      <c r="C33" s="298" t="s">
        <v>716</v>
      </c>
      <c r="D33" s="262">
        <v>20</v>
      </c>
      <c r="E33" s="262" t="s">
        <v>474</v>
      </c>
      <c r="F33" s="264">
        <v>80.7</v>
      </c>
      <c r="G33" s="264"/>
      <c r="H33" s="264"/>
      <c r="I33" s="264"/>
      <c r="J33" s="265"/>
      <c r="K33" s="264">
        <v>190</v>
      </c>
      <c r="L33" s="264"/>
      <c r="M33" s="264"/>
      <c r="N33" s="264"/>
      <c r="O33" s="264"/>
      <c r="P33" s="265"/>
      <c r="Q33" s="264">
        <v>120</v>
      </c>
      <c r="R33" s="264"/>
      <c r="S33" s="264"/>
      <c r="T33" s="264"/>
      <c r="U33" s="264"/>
      <c r="V33" s="264"/>
      <c r="W33" s="264">
        <v>235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93" t="s">
        <v>688</v>
      </c>
    </row>
    <row r="34" spans="2:35" ht="12.75" customHeight="1" x14ac:dyDescent="0.25">
      <c r="B34" s="263" t="s">
        <v>34</v>
      </c>
      <c r="C34" s="298" t="s">
        <v>717</v>
      </c>
      <c r="D34" s="262" t="s">
        <v>734</v>
      </c>
      <c r="E34" s="262" t="s">
        <v>461</v>
      </c>
      <c r="F34" s="264">
        <v>90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93" t="s">
        <v>688</v>
      </c>
    </row>
    <row r="35" spans="2:35" ht="12.75" customHeight="1" x14ac:dyDescent="0.25">
      <c r="B35" s="263" t="s">
        <v>33</v>
      </c>
      <c r="C35" s="298" t="s">
        <v>718</v>
      </c>
      <c r="D35" s="262">
        <v>21</v>
      </c>
      <c r="E35" s="262" t="s">
        <v>462</v>
      </c>
      <c r="F35" s="264">
        <v>81.849999999999994</v>
      </c>
      <c r="G35" s="264"/>
      <c r="H35" s="264"/>
      <c r="I35" s="264"/>
      <c r="J35" s="265"/>
      <c r="K35" s="264">
        <v>145</v>
      </c>
      <c r="L35" s="264"/>
      <c r="M35" s="264"/>
      <c r="N35" s="264"/>
      <c r="O35" s="264"/>
      <c r="P35" s="265"/>
      <c r="Q35" s="264">
        <v>105</v>
      </c>
      <c r="R35" s="264"/>
      <c r="S35" s="264"/>
      <c r="T35" s="264"/>
      <c r="U35" s="264"/>
      <c r="V35" s="264"/>
      <c r="W35" s="264">
        <v>165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302" t="s">
        <v>688</v>
      </c>
    </row>
    <row r="36" spans="2:35" ht="12.75" customHeight="1" x14ac:dyDescent="0.25">
      <c r="B36" s="263" t="s">
        <v>34</v>
      </c>
      <c r="C36" s="297" t="s">
        <v>719</v>
      </c>
      <c r="D36" s="262">
        <v>22</v>
      </c>
      <c r="E36" s="262" t="s">
        <v>474</v>
      </c>
      <c r="F36" s="264">
        <v>87.75</v>
      </c>
      <c r="G36" s="264"/>
      <c r="H36" s="264"/>
      <c r="I36" s="264"/>
      <c r="J36" s="265"/>
      <c r="K36" s="264">
        <v>232.5</v>
      </c>
      <c r="L36" s="264"/>
      <c r="M36" s="264"/>
      <c r="N36" s="264"/>
      <c r="O36" s="264"/>
      <c r="P36" s="265"/>
      <c r="Q36" s="264">
        <v>142.5</v>
      </c>
      <c r="R36" s="264"/>
      <c r="S36" s="264"/>
      <c r="T36" s="264"/>
      <c r="U36" s="264"/>
      <c r="V36" s="264"/>
      <c r="W36" s="264">
        <v>247.5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302" t="s">
        <v>688</v>
      </c>
    </row>
    <row r="37" spans="2:35" ht="12.75" customHeight="1" x14ac:dyDescent="0.25">
      <c r="B37" s="263" t="s">
        <v>34</v>
      </c>
      <c r="C37" s="297" t="s">
        <v>720</v>
      </c>
      <c r="D37" s="262">
        <v>24</v>
      </c>
      <c r="E37" s="262" t="s">
        <v>432</v>
      </c>
      <c r="F37" s="264">
        <v>104.65</v>
      </c>
      <c r="G37" s="264"/>
      <c r="H37" s="264"/>
      <c r="I37" s="264"/>
      <c r="J37" s="265"/>
      <c r="K37" s="264">
        <v>220</v>
      </c>
      <c r="L37" s="264"/>
      <c r="M37" s="264"/>
      <c r="N37" s="264"/>
      <c r="O37" s="264"/>
      <c r="P37" s="265"/>
      <c r="Q37" s="264">
        <v>150</v>
      </c>
      <c r="R37" s="264"/>
      <c r="S37" s="264"/>
      <c r="T37" s="264"/>
      <c r="U37" s="264"/>
      <c r="V37" s="264"/>
      <c r="W37" s="264">
        <v>245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02" t="s">
        <v>688</v>
      </c>
    </row>
    <row r="38" spans="2:35" ht="12.75" customHeight="1" x14ac:dyDescent="0.25">
      <c r="B38" s="263" t="s">
        <v>34</v>
      </c>
      <c r="C38" s="262" t="s">
        <v>721</v>
      </c>
      <c r="D38" s="257">
        <v>23</v>
      </c>
      <c r="E38" s="262" t="s">
        <v>474</v>
      </c>
      <c r="F38" s="247">
        <v>96.95</v>
      </c>
      <c r="K38" s="247">
        <v>235</v>
      </c>
      <c r="Q38" s="247">
        <v>140</v>
      </c>
      <c r="W38" s="247">
        <v>240</v>
      </c>
      <c r="AI38" s="303" t="s">
        <v>688</v>
      </c>
    </row>
    <row r="39" spans="2:35" ht="12.75" customHeight="1" x14ac:dyDescent="0.25">
      <c r="B39" s="263" t="s">
        <v>33</v>
      </c>
      <c r="C39" s="262" t="s">
        <v>722</v>
      </c>
      <c r="D39" s="257" t="s">
        <v>734</v>
      </c>
      <c r="E39" s="262" t="s">
        <v>462</v>
      </c>
      <c r="F39" s="247">
        <v>82.5</v>
      </c>
      <c r="AI39" s="303" t="s">
        <v>688</v>
      </c>
    </row>
    <row r="40" spans="2:35" ht="15" x14ac:dyDescent="0.25">
      <c r="B40" s="263" t="s">
        <v>33</v>
      </c>
      <c r="C40" s="262" t="s">
        <v>723</v>
      </c>
      <c r="D40" s="257">
        <v>20</v>
      </c>
      <c r="E40" s="262" t="s">
        <v>474</v>
      </c>
      <c r="F40" s="247">
        <v>80.55</v>
      </c>
      <c r="K40" s="247">
        <v>145</v>
      </c>
      <c r="Q40" s="247">
        <v>87.5</v>
      </c>
      <c r="W40" s="247">
        <v>180</v>
      </c>
      <c r="AI40" s="303" t="s">
        <v>688</v>
      </c>
    </row>
    <row r="41" spans="2:35" ht="12.75" customHeight="1" x14ac:dyDescent="0.25">
      <c r="B41" s="263" t="s">
        <v>34</v>
      </c>
      <c r="C41" s="262" t="s">
        <v>724</v>
      </c>
      <c r="D41" s="257">
        <v>20</v>
      </c>
      <c r="E41" s="262" t="s">
        <v>474</v>
      </c>
      <c r="F41" s="247">
        <v>88.8</v>
      </c>
      <c r="K41" s="247">
        <v>200</v>
      </c>
      <c r="Q41" s="247">
        <v>130</v>
      </c>
      <c r="W41" s="247">
        <v>200</v>
      </c>
      <c r="AI41" s="299" t="s">
        <v>688</v>
      </c>
    </row>
    <row r="42" spans="2:35" ht="12.75" customHeight="1" x14ac:dyDescent="0.25">
      <c r="B42" s="263" t="s">
        <v>33</v>
      </c>
      <c r="C42" s="262" t="s">
        <v>725</v>
      </c>
      <c r="D42" s="257" t="s">
        <v>734</v>
      </c>
      <c r="E42" s="262" t="s">
        <v>474</v>
      </c>
      <c r="F42" s="247">
        <v>82.5</v>
      </c>
      <c r="AI42" s="299" t="s">
        <v>688</v>
      </c>
    </row>
    <row r="43" spans="2:35" ht="12.75" customHeight="1" x14ac:dyDescent="0.25">
      <c r="B43" s="263" t="s">
        <v>33</v>
      </c>
      <c r="C43" s="262" t="s">
        <v>726</v>
      </c>
      <c r="D43" s="257" t="s">
        <v>734</v>
      </c>
      <c r="E43" s="262" t="s">
        <v>462</v>
      </c>
      <c r="F43" s="247">
        <v>82.5</v>
      </c>
      <c r="AI43" s="299" t="s">
        <v>688</v>
      </c>
    </row>
    <row r="44" spans="2:35" ht="12.75" customHeight="1" x14ac:dyDescent="0.25">
      <c r="B44" s="263" t="s">
        <v>33</v>
      </c>
      <c r="C44" s="262" t="s">
        <v>727</v>
      </c>
      <c r="D44" s="257">
        <v>23</v>
      </c>
      <c r="E44" s="262" t="s">
        <v>473</v>
      </c>
      <c r="F44" s="247">
        <v>82</v>
      </c>
      <c r="K44" s="247">
        <v>245</v>
      </c>
      <c r="Q44" s="247">
        <v>170</v>
      </c>
      <c r="W44" s="247">
        <v>290</v>
      </c>
      <c r="AI44" s="299" t="s">
        <v>688</v>
      </c>
    </row>
    <row r="45" spans="2:35" ht="15" x14ac:dyDescent="0.25">
      <c r="B45" s="263" t="s">
        <v>34</v>
      </c>
      <c r="C45" s="262" t="s">
        <v>728</v>
      </c>
      <c r="D45" s="257">
        <v>23</v>
      </c>
      <c r="E45" s="262" t="s">
        <v>473</v>
      </c>
      <c r="F45" s="247">
        <v>85.9</v>
      </c>
      <c r="K45" s="247">
        <v>210</v>
      </c>
      <c r="Q45" s="247">
        <v>135</v>
      </c>
      <c r="W45" s="247">
        <v>280</v>
      </c>
      <c r="AI45" s="299" t="s">
        <v>688</v>
      </c>
    </row>
    <row r="46" spans="2:35" ht="15" x14ac:dyDescent="0.25">
      <c r="B46" s="263" t="s">
        <v>34</v>
      </c>
      <c r="C46" s="262" t="s">
        <v>737</v>
      </c>
      <c r="D46" s="257">
        <v>20</v>
      </c>
      <c r="E46" s="262" t="s">
        <v>461</v>
      </c>
      <c r="F46" s="247">
        <v>98.75</v>
      </c>
      <c r="Q46" s="247">
        <v>180</v>
      </c>
      <c r="AI46" s="299" t="s">
        <v>688</v>
      </c>
    </row>
    <row r="47" spans="2:35" ht="15" x14ac:dyDescent="0.25">
      <c r="B47" s="263" t="s">
        <v>34</v>
      </c>
      <c r="C47" s="262" t="s">
        <v>729</v>
      </c>
      <c r="D47" s="257">
        <v>23</v>
      </c>
      <c r="E47" s="262" t="s">
        <v>473</v>
      </c>
      <c r="F47" s="247">
        <v>119.75</v>
      </c>
      <c r="K47" s="247">
        <v>240</v>
      </c>
      <c r="Q47" s="247">
        <v>185</v>
      </c>
      <c r="W47" s="247">
        <v>290</v>
      </c>
      <c r="AI47" s="299" t="s">
        <v>688</v>
      </c>
    </row>
    <row r="48" spans="2:35" ht="12.75" customHeight="1" x14ac:dyDescent="0.25">
      <c r="B48" s="263" t="s">
        <v>34</v>
      </c>
      <c r="C48" s="262" t="s">
        <v>730</v>
      </c>
      <c r="D48" s="257">
        <v>21</v>
      </c>
      <c r="E48" s="262" t="s">
        <v>473</v>
      </c>
      <c r="F48" s="247">
        <v>138.69999999999999</v>
      </c>
      <c r="K48" s="247">
        <v>240</v>
      </c>
      <c r="Q48" s="247">
        <v>175</v>
      </c>
      <c r="W48" s="247">
        <v>270</v>
      </c>
      <c r="AI48" s="299" t="s">
        <v>688</v>
      </c>
    </row>
    <row r="49" spans="2:104" ht="12.75" customHeight="1" x14ac:dyDescent="0.25">
      <c r="B49" s="263" t="s">
        <v>32</v>
      </c>
      <c r="C49" s="262" t="s">
        <v>738</v>
      </c>
      <c r="D49" s="257">
        <v>17</v>
      </c>
      <c r="E49" s="262" t="s">
        <v>490</v>
      </c>
      <c r="F49" s="247">
        <v>56</v>
      </c>
      <c r="K49" s="247">
        <v>80</v>
      </c>
      <c r="Q49" s="247">
        <v>62.5</v>
      </c>
      <c r="W49" s="247">
        <v>105</v>
      </c>
      <c r="AI49" s="299" t="s">
        <v>688</v>
      </c>
    </row>
    <row r="50" spans="2:104" ht="12.75" customHeight="1" x14ac:dyDescent="0.25">
      <c r="B50" s="263"/>
      <c r="C50" s="257"/>
      <c r="D50" s="257"/>
      <c r="E50" s="262"/>
      <c r="AI50" s="299" t="s">
        <v>688</v>
      </c>
    </row>
    <row r="51" spans="2:104" ht="12.75" customHeight="1" x14ac:dyDescent="0.25">
      <c r="B51" s="256"/>
      <c r="C51" s="262"/>
      <c r="D51" s="257"/>
      <c r="E51" s="262"/>
      <c r="AI51" s="299"/>
    </row>
    <row r="52" spans="2:104" ht="15" customHeight="1" x14ac:dyDescent="0.2">
      <c r="B52" s="256"/>
      <c r="C52" s="257"/>
      <c r="D52" s="257"/>
      <c r="E52" s="257"/>
      <c r="AI52" s="231"/>
      <c r="CZ52" s="260"/>
    </row>
    <row r="53" spans="2:104" ht="12.75" customHeight="1" x14ac:dyDescent="0.2">
      <c r="B53" s="256"/>
      <c r="C53" s="257"/>
      <c r="D53" s="257"/>
      <c r="E53" s="257"/>
      <c r="AI53" s="231"/>
    </row>
    <row r="54" spans="2:104" ht="15" customHeight="1" x14ac:dyDescent="0.2">
      <c r="B54" s="256"/>
      <c r="C54" s="262"/>
      <c r="D54" s="257"/>
      <c r="E54" s="262"/>
      <c r="AI54" s="231"/>
    </row>
    <row r="55" spans="2:104" ht="15" customHeight="1" x14ac:dyDescent="0.2">
      <c r="B55" s="256"/>
      <c r="C55" s="257"/>
      <c r="D55" s="257"/>
      <c r="E55" s="257"/>
      <c r="AI55" s="231"/>
    </row>
    <row r="56" spans="2:104" ht="12.75" customHeight="1" x14ac:dyDescent="0.2">
      <c r="B56" s="256"/>
      <c r="C56" s="257"/>
      <c r="D56" s="257"/>
      <c r="E56" s="257"/>
      <c r="AI56" s="231"/>
    </row>
    <row r="57" spans="2:104" ht="12.75" customHeight="1" x14ac:dyDescent="0.2">
      <c r="B57" s="256"/>
      <c r="C57" s="262"/>
      <c r="D57" s="257"/>
      <c r="E57" s="262"/>
      <c r="AI57" s="231"/>
    </row>
    <row r="58" spans="2:104" ht="12.75" customHeight="1" x14ac:dyDescent="0.2">
      <c r="B58" s="256"/>
      <c r="C58" s="262"/>
      <c r="D58" s="257"/>
      <c r="E58" s="257"/>
      <c r="AI58" s="301"/>
    </row>
    <row r="59" spans="2:104" ht="12.75" customHeight="1" x14ac:dyDescent="0.2">
      <c r="B59" s="256"/>
      <c r="C59" s="262"/>
      <c r="D59" s="257"/>
      <c r="E59" s="257"/>
      <c r="AI59" s="301"/>
    </row>
    <row r="60" spans="2:104" x14ac:dyDescent="0.2">
      <c r="B60" s="256"/>
      <c r="C60" s="257"/>
      <c r="D60" s="257"/>
      <c r="E60" s="257"/>
      <c r="AI60" s="301"/>
    </row>
    <row r="61" spans="2:104" x14ac:dyDescent="0.2">
      <c r="B61" s="256"/>
      <c r="C61" s="257"/>
      <c r="D61" s="257"/>
      <c r="E61" s="257"/>
      <c r="AI61"/>
    </row>
    <row r="62" spans="2:104" ht="12.75" customHeight="1" x14ac:dyDescent="0.2">
      <c r="B62" s="256"/>
      <c r="C62" s="257"/>
      <c r="D62" s="257"/>
      <c r="E62" s="257"/>
      <c r="AI62"/>
    </row>
    <row r="63" spans="2:104" ht="12.75" customHeight="1" x14ac:dyDescent="0.2">
      <c r="B63" s="256"/>
      <c r="C63" s="257"/>
      <c r="D63" s="257"/>
      <c r="E63" s="257"/>
      <c r="AI63"/>
    </row>
    <row r="64" spans="2:104" x14ac:dyDescent="0.2">
      <c r="B64" s="256"/>
      <c r="C64" s="257"/>
      <c r="D64" s="257"/>
      <c r="E64" s="257"/>
      <c r="AI64"/>
    </row>
    <row r="65" spans="2:35" x14ac:dyDescent="0.2">
      <c r="B65" s="256"/>
      <c r="C65" s="257"/>
      <c r="D65" s="257"/>
      <c r="E65" s="257"/>
      <c r="AI65"/>
    </row>
    <row r="66" spans="2:35" x14ac:dyDescent="0.2">
      <c r="B66" s="256"/>
      <c r="C66" s="257"/>
      <c r="D66" s="257"/>
      <c r="E66" s="257"/>
    </row>
    <row r="67" spans="2:35" x14ac:dyDescent="0.2">
      <c r="B67" s="256"/>
      <c r="C67" s="257"/>
      <c r="D67" s="257"/>
      <c r="E67" s="257"/>
    </row>
    <row r="68" spans="2:35" x14ac:dyDescent="0.2">
      <c r="B68" s="256"/>
      <c r="C68" s="257"/>
      <c r="D68" s="257"/>
      <c r="E68" s="257"/>
    </row>
    <row r="69" spans="2:35" x14ac:dyDescent="0.2">
      <c r="B69" s="256"/>
      <c r="C69" s="257"/>
      <c r="D69" s="257"/>
      <c r="E69" s="257"/>
    </row>
    <row r="70" spans="2:35" x14ac:dyDescent="0.2">
      <c r="B70" s="256"/>
      <c r="C70" s="257"/>
      <c r="D70" s="257"/>
      <c r="E70" s="257"/>
    </row>
    <row r="71" spans="2:35" x14ac:dyDescent="0.2">
      <c r="B71" s="256"/>
      <c r="C71" s="257"/>
      <c r="D71" s="257"/>
      <c r="E71" s="257"/>
    </row>
    <row r="72" spans="2:35" x14ac:dyDescent="0.2">
      <c r="B72" s="256"/>
      <c r="C72" s="257"/>
      <c r="D72" s="257"/>
      <c r="E72" s="257"/>
    </row>
    <row r="73" spans="2:35" x14ac:dyDescent="0.2">
      <c r="B73" s="256"/>
      <c r="C73" s="257"/>
      <c r="D73" s="257"/>
      <c r="E73" s="257"/>
    </row>
    <row r="74" spans="2:35" x14ac:dyDescent="0.2">
      <c r="B74" s="256"/>
      <c r="C74" s="257"/>
      <c r="D74" s="257"/>
      <c r="E74" s="257"/>
    </row>
    <row r="75" spans="2:35" x14ac:dyDescent="0.2">
      <c r="B75" s="256"/>
      <c r="C75" s="257"/>
      <c r="D75" s="257"/>
      <c r="E75" s="257"/>
    </row>
    <row r="76" spans="2:35" x14ac:dyDescent="0.2">
      <c r="B76" s="256"/>
      <c r="C76" s="257"/>
      <c r="D76" s="257"/>
      <c r="E76" s="257"/>
    </row>
    <row r="77" spans="2:35" x14ac:dyDescent="0.2">
      <c r="B77" s="256"/>
      <c r="C77" s="257"/>
      <c r="D77" s="257"/>
      <c r="E77" s="257"/>
    </row>
    <row r="78" spans="2:35" x14ac:dyDescent="0.2">
      <c r="B78" s="256"/>
      <c r="C78" s="257"/>
      <c r="D78" s="257"/>
      <c r="E78" s="257"/>
    </row>
    <row r="79" spans="2:35" x14ac:dyDescent="0.2">
      <c r="B79" s="256"/>
      <c r="C79" s="257"/>
      <c r="D79" s="257"/>
      <c r="E79" s="257"/>
    </row>
    <row r="80" spans="2:3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C551" s="257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  <c r="D553" s="257"/>
      <c r="E553" s="257"/>
    </row>
    <row r="554" spans="2:5" x14ac:dyDescent="0.2">
      <c r="B554" s="256"/>
    </row>
    <row r="555" spans="2:5" x14ac:dyDescent="0.2">
      <c r="B555" s="256"/>
    </row>
    <row r="556" spans="2:5" x14ac:dyDescent="0.2">
      <c r="B556" s="256"/>
    </row>
  </sheetData>
  <sortState ref="B3:AF33">
    <sortCondition ref="B3:B33"/>
  </sortState>
  <phoneticPr fontId="0" type="noConversion"/>
  <conditionalFormatting sqref="A2:AI2 B3:B11 G8:W11 AI3:AI16 X3:AG16 D12:W16 D17:AH20 B15:B65340 A3:A65350 D23:W37 X22:AI37 C3:C65335 D38:AI65337 D3:F11">
    <cfRule type="expression" dxfId="191" priority="1146" stopIfTrue="1">
      <formula>AND(ROW(A2)=$CC$1,COLUMN(A2)=$CC$2)</formula>
    </cfRule>
    <cfRule type="expression" dxfId="190" priority="1147" stopIfTrue="1">
      <formula>OR(AND(ROW(A2)=$CC$1,COLUMN(A2)&lt;$CC$2),AND(ROW(A2)&lt;$CC$1,COLUMN(A2)=$CC$2))</formula>
    </cfRule>
  </conditionalFormatting>
  <conditionalFormatting sqref="G3:W3">
    <cfRule type="expression" dxfId="189" priority="5" stopIfTrue="1">
      <formula>AND(ROW(G3)=$CC$1,COLUMN(G3)=$CC$2)</formula>
    </cfRule>
    <cfRule type="expression" dxfId="188" priority="6" stopIfTrue="1">
      <formula>OR(AND(ROW(G3)=$CC$1,COLUMN(G3)&lt;$CC$2),AND(ROW(G3)&lt;$CC$1,COLUMN(G3)=$CC$2))</formula>
    </cfRule>
  </conditionalFormatting>
  <conditionalFormatting sqref="E21:AI21 AI19:AI20 E22:W22">
    <cfRule type="expression" dxfId="187" priority="7" stopIfTrue="1">
      <formula>AND(ROW(E19)=$CC$1,COLUMN(E19)=$CC$2)</formula>
    </cfRule>
    <cfRule type="expression" dxfId="186" priority="8" stopIfTrue="1">
      <formula>OR(AND(ROW(E19)=$CC$1,COLUMN(E19)&lt;$CC$2),AND(ROW(E19)&lt;$CC$1,COLUMN(E19)=$CC$2))</formula>
    </cfRule>
  </conditionalFormatting>
  <conditionalFormatting sqref="G4:W7">
    <cfRule type="expression" dxfId="185" priority="3" stopIfTrue="1">
      <formula>AND(ROW(G4)=$CC$1,COLUMN(G4)=$CC$2)</formula>
    </cfRule>
    <cfRule type="expression" dxfId="184" priority="4" stopIfTrue="1">
      <formula>OR(AND(ROW(G4)=$CC$1,COLUMN(G4)&lt;$CC$2),AND(ROW(G4)&lt;$CC$1,COLUMN(G4)=$CC$2))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K3:K65337 W32:W65337 Q32:Q65337">
      <formula1>AND(MOD(K3,2.5)=0)</formula1>
    </dataValidation>
    <dataValidation type="list" allowBlank="1" showInputMessage="1" showErrorMessage="1" sqref="B3:B11 B15:B3204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9:AI65337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0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0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0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1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1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1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1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1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1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1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1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1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B1:B11</xm:sqref>
        </x14:conditionalFormatting>
        <x14:conditionalFormatting xmlns:xm="http://schemas.microsoft.com/office/excel/2006/main">
          <x14:cfRule type="expression" priority="1192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3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4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95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96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97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98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99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0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1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2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3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04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05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B21:B23 B27:B28 B32 B36:B1048576</xm:sqref>
        </x14:conditionalFormatting>
        <x14:conditionalFormatting xmlns:xm="http://schemas.microsoft.com/office/excel/2006/main">
          <x14:cfRule type="expression" priority="1238" id="{C3F43931-77E3-4C9E-BF05-E9486EEE943A}">
            <xm:f>$F13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39" id="{BEAA0768-88C2-42CF-BEB0-1993623B2820}">
            <xm:f>AND(($F13 &lt;= Setup!$J$19), ($F13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40" id="{D7FF9EFA-22AC-4356-B52E-840D49069784}">
            <xm:f>AND(($F13 &lt;= Setup!$J$18), ($F13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41" id="{40966E8A-3FD1-4F8E-9C6B-1F1D9EAE37A3}">
            <xm:f>AND(($F13 &lt;= Setup!$J$17), ($F13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42" id="{0B5197F0-68D5-4392-90A4-F1B32E179C73}">
            <xm:f>AND(($F13 &lt;= Setup!$J$16), ($F13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43" id="{B7F048EE-DB64-4FE7-904F-FA6A9C273BE9}">
            <xm:f>AND(($F13 &lt;= Setup!$J$15), ($F13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44" id="{1921B567-67EE-47B2-B7EE-A602FF51DB5B}">
            <xm:f>AND(($F13 &lt;= Setup!$J$14), ($F13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45" id="{2346DBB4-47E7-45DA-AB58-30F62183F15D}">
            <xm:f>AND(($F13 &lt;= Setup!$J$13), ($F13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46" id="{E7FF586C-3D69-4ED7-BCB8-D8518099BE9E}">
            <xm:f>AND(($F13 &lt;= Setup!$J$12), ($F13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47" id="{80D8FF09-5C57-4B38-B5A8-2083050CF66A}">
            <xm:f>AND(($F13 &lt;= Setup!$J$11), ($F13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48" id="{6B52E79B-C215-4FFA-8397-791128701A25}">
            <xm:f>AND(($F13 &lt;= Setup!$J$10), ($F13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49" id="{B5DC2E88-EDD3-4DC7-827B-E63BE464A589}">
            <xm:f>AND(($F13 &lt;= Setup!$L$11), ($F13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50" id="{6B19D45F-14ED-499B-B711-EAB98778E56D}">
            <xm:f>AND(($F13 &lt;=Setup!$L$10), ($F13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51" id="{0BC1765A-E3A3-44AF-809F-F876DA3916D5}">
            <xm:f>AND(($F13 &lt;= Setup!$J$20), ($F13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B15 B19</xm:sqref>
        </x14:conditionalFormatting>
        <x14:conditionalFormatting xmlns:xm="http://schemas.microsoft.com/office/excel/2006/main">
          <x14:cfRule type="expression" priority="126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6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6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6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7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7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7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7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7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7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7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7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7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7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34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34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4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4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34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34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4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4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5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35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5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35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5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35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45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5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5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5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5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5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5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5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6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6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6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6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6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6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51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1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1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1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1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1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1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2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2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2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2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2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2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B16 B29:B31 B34:B35</xm:sqref>
        </x14:conditionalFormatting>
        <x14:conditionalFormatting xmlns:xm="http://schemas.microsoft.com/office/excel/2006/main">
          <x14:cfRule type="expression" priority="1542" id="{C3F43931-77E3-4C9E-BF05-E9486EEE943A}">
            <xm:f>$F16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3" id="{BEAA0768-88C2-42CF-BEB0-1993623B2820}">
            <xm:f>AND(($F16 &lt;= Setup!$J$19), ($F16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4" id="{D7FF9EFA-22AC-4356-B52E-840D49069784}">
            <xm:f>AND(($F16 &lt;= Setup!$J$18), ($F16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45" id="{40966E8A-3FD1-4F8E-9C6B-1F1D9EAE37A3}">
            <xm:f>AND(($F16 &lt;= Setup!$J$17), ($F16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46" id="{0B5197F0-68D5-4392-90A4-F1B32E179C73}">
            <xm:f>AND(($F16 &lt;= Setup!$J$16), ($F16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47" id="{B7F048EE-DB64-4FE7-904F-FA6A9C273BE9}">
            <xm:f>AND(($F16 &lt;= Setup!$J$15), ($F16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48" id="{1921B567-67EE-47B2-B7EE-A602FF51DB5B}">
            <xm:f>AND(($F16 &lt;= Setup!$J$14), ($F16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49" id="{2346DBB4-47E7-45DA-AB58-30F62183F15D}">
            <xm:f>AND(($F16 &lt;= Setup!$J$13), ($F16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50" id="{E7FF586C-3D69-4ED7-BCB8-D8518099BE9E}">
            <xm:f>AND(($F16 &lt;= Setup!$J$12), ($F16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51" id="{80D8FF09-5C57-4B38-B5A8-2083050CF66A}">
            <xm:f>AND(($F16 &lt;= Setup!$J$11), ($F16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2" id="{6B52E79B-C215-4FFA-8397-791128701A25}">
            <xm:f>AND(($F16 &lt;= Setup!$J$10), ($F16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3" id="{B5DC2E88-EDD3-4DC7-827B-E63BE464A589}">
            <xm:f>AND(($F16 &lt;= Setup!$L$11), ($F16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54" id="{6B19D45F-14ED-499B-B711-EAB98778E56D}">
            <xm:f>AND(($F16 &lt;=Setup!$L$10), ($F16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55" id="{0BC1765A-E3A3-44AF-809F-F876DA3916D5}">
            <xm:f>AND(($F16 &lt;= Setup!$J$20), ($F16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B17 B33</xm:sqref>
        </x14:conditionalFormatting>
        <x14:conditionalFormatting xmlns:xm="http://schemas.microsoft.com/office/excel/2006/main">
          <x14:cfRule type="expression" priority="155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5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5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5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6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6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6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6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6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6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6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6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6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6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56"/>
  <sheetViews>
    <sheetView tabSelected="1" zoomScale="90" zoomScaleNormal="90" workbookViewId="0">
      <pane xSplit="9" ySplit="9" topLeftCell="J10" activePane="bottomRight" state="frozen"/>
      <selection activeCell="A2" sqref="A2"/>
      <selection pane="topRight" activeCell="J2" sqref="J2"/>
      <selection pane="bottomLeft" activeCell="A10" sqref="A10"/>
      <selection pane="bottomRight" activeCell="AB8" sqref="AB8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4" width="7.140625" style="30" hidden="1" customWidth="1"/>
    <col min="15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17</v>
      </c>
      <c r="B1" s="401" t="s">
        <v>411</v>
      </c>
      <c r="C1" s="406"/>
      <c r="D1" s="406"/>
      <c r="E1" s="402"/>
      <c r="F1" s="401" t="s">
        <v>29</v>
      </c>
      <c r="G1" s="402"/>
      <c r="H1" s="401" t="s">
        <v>41</v>
      </c>
      <c r="I1" s="402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$b$9:$b$56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6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Y25</v>
      </c>
      <c r="B2" s="415" t="s">
        <v>737</v>
      </c>
      <c r="C2" s="416"/>
      <c r="D2" s="416"/>
      <c r="E2" s="417"/>
      <c r="F2" s="403" t="str">
        <f ca="1">INDIRECT(CONCATENATE("E",A4))</f>
        <v>M_J_R_BPU</v>
      </c>
      <c r="G2" s="404"/>
      <c r="H2" s="207">
        <f ca="1">IF(INDIRECT(CONCATENATE("G",A4))="SHW","SHW",ROUND(INDIRECT(CONCATENATE("G",A4)),1))</f>
        <v>100</v>
      </c>
      <c r="I2" s="78" t="str">
        <f ca="1">IF(H2="SHW","",IF(G8="WtCls (Kg)","Kg","Lb"))</f>
        <v>Kg</v>
      </c>
      <c r="J2" s="216">
        <v>61644.05859375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07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7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25</v>
      </c>
      <c r="B3" s="411" t="s">
        <v>19</v>
      </c>
      <c r="C3" s="412"/>
      <c r="D3" s="409">
        <f ca="1">INDIRECT(A2)</f>
        <v>0</v>
      </c>
      <c r="E3" s="410"/>
      <c r="F3" s="410"/>
      <c r="G3" s="93" t="str">
        <f>Setup!H4</f>
        <v>Kg</v>
      </c>
      <c r="H3" s="79">
        <f ca="1">ABS(D3)</f>
        <v>0</v>
      </c>
      <c r="I3" s="205">
        <f ca="1">-1*H3</f>
        <v>0</v>
      </c>
      <c r="J3" s="216">
        <v>46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08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0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25</v>
      </c>
      <c r="B4" s="413" t="str">
        <f ca="1">IF(LEFT(B3,1)="D","",CONCATENATE("Rack - ",IF(LEFT(B3,2)=" S",INDIRECT(CONCATENATE("J",A4)),INDIRECT(CONCATENATE("P",A4)))))</f>
        <v/>
      </c>
      <c r="C4" s="414"/>
      <c r="D4" s="405">
        <f ca="1">IF(G4="Lb",2.2046*D3,D3/2.2046)</f>
        <v>0</v>
      </c>
      <c r="E4" s="405"/>
      <c r="F4" s="405"/>
      <c r="G4" s="202" t="str">
        <f>IF(G3="Kg","Lb","Kg")</f>
        <v>Lb</v>
      </c>
      <c r="H4" s="203" t="s">
        <v>747</v>
      </c>
      <c r="I4" s="206"/>
      <c r="J4" s="216">
        <v>2234.0299999999997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8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AA25</v>
      </c>
      <c r="B5" s="208"/>
      <c r="C5" s="209"/>
      <c r="D5" s="209"/>
      <c r="E5" s="209"/>
      <c r="F5" s="418" t="s">
        <v>158</v>
      </c>
      <c r="G5" s="418"/>
      <c r="H5" s="209"/>
      <c r="I5" s="210"/>
      <c r="J5" s="218">
        <v>1.1226851851851851E-3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8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2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408"/>
      <c r="AF6" s="96">
        <f ca="1">A1+10</f>
        <v>27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3</v>
      </c>
    </row>
    <row r="7" spans="1:176" s="25" customFormat="1" ht="21" customHeight="1" thickBot="1" x14ac:dyDescent="0.25">
      <c r="A7" s="35" t="str">
        <f ca="1">CONCATENATE("$C$10:$C$",A1+9)</f>
        <v>$C$10:$C$26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56</v>
      </c>
      <c r="AG7" s="97" t="str">
        <f>CONCATENATE("$AG$9:$AG$",$AF$7)</f>
        <v>$AG$9:$AG$56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AR10:AR56</v>
      </c>
      <c r="AT7" s="22"/>
      <c r="AU7" s="22" t="str">
        <f>CONCATENATE("AT10:AT",AF7)</f>
        <v>AT10:AT56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4</v>
      </c>
    </row>
    <row r="8" spans="1:176" s="88" customFormat="1" ht="28.5" customHeight="1" thickBot="1" x14ac:dyDescent="0.25">
      <c r="A8" s="82" t="s">
        <v>31</v>
      </c>
      <c r="B8" s="83" t="s">
        <v>746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5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 t="shared" ref="A9" si="1"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" si="2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" si="3">IF(MAX(CQ9:CS9)&gt;0,MAX(ABS(Q9)*CQ9,ABS(R9)*CR9,CS9*ABS(S9)),0)</f>
        <v>0</v>
      </c>
      <c r="V9" s="114">
        <f t="shared" ref="V9" si="4">IF(OR(O9=0,U9=0),0,O9+U9)</f>
        <v>0</v>
      </c>
      <c r="W9" s="112"/>
      <c r="X9" s="112"/>
      <c r="Y9" s="112"/>
      <c r="Z9" s="112"/>
      <c r="AA9" s="113">
        <f t="shared" ref="AA9" si="5">IF(MAX(CW9:CY9)&gt;0,MAX(ABS(W9)*CW9,ABS(X9)*CX9,CY9*ABS(Y9)),0)</f>
        <v>0</v>
      </c>
      <c r="AB9" s="114">
        <f t="shared" ref="AB9" si="6">AJ9*IF($AB$8="PL Total",AM9,IF($AB$8="Push Pull Total",AN9,IF($AB$8="Best Squat",O9,IF($AB$8="Best Bench",U9,AA9))))</f>
        <v>0</v>
      </c>
      <c r="AC9" s="115">
        <f t="shared" ref="AC9" si="7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" ca="1" si="8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" si="9">IF(ISERROR(FIND($AJ$7,AI9)),0,1)</f>
        <v>0</v>
      </c>
      <c r="AK9" s="37" t="str">
        <f t="shared" ref="AK9" si="10">IF(B9="","",VLOOKUP(B9,$BP$1:$BQ$8,2,FALSE))</f>
        <v/>
      </c>
      <c r="AL9" s="24">
        <f t="shared" ref="AL9" si="11">ROUND(IF($F$8="BWt (Kg)",F9,F9/2.2046),1)</f>
        <v>0</v>
      </c>
      <c r="AM9" s="24">
        <f t="shared" ref="AM9" si="12">IF(OR(O9=0,U9=0,AA9=0),0,O9+U9+AA9)</f>
        <v>0</v>
      </c>
      <c r="AN9" s="24">
        <f t="shared" ref="AN9" si="13">IF(OR(U9=0,AA9=0),0,U9+AA9)</f>
        <v>0</v>
      </c>
      <c r="AO9" s="36" t="str">
        <f t="shared" ref="AO9" si="14">IF(E9="","",LEFT(E9,1))</f>
        <v/>
      </c>
      <c r="AP9" s="36"/>
      <c r="AQ9" s="26">
        <f t="shared" ref="AQ9" si="15">IF(OR(ISERROR(E9),F9="",ISERROR(G9),AB9=0),0,1)</f>
        <v>0</v>
      </c>
      <c r="AR9" s="190">
        <f t="shared" ref="AR9" ca="1" si="16">IF(OR(ISERROR(AY9),ISERROR(AX9)),0,AY9)</f>
        <v>0</v>
      </c>
      <c r="AS9" s="36" t="e">
        <f t="shared" ref="AS9" ca="1" si="17">RANK(AR9,INDIRECT($AS$7))</f>
        <v>#N/A</v>
      </c>
      <c r="AT9" s="153">
        <f t="shared" ref="AT9" ca="1" si="18">INT(AR9/1000000)</f>
        <v>0</v>
      </c>
      <c r="AU9" s="94" t="e">
        <f t="shared" ref="AU9" ca="1" si="19">RANK(AT9,INDIRECT($AU$7))</f>
        <v>#N/A</v>
      </c>
      <c r="AV9" s="174" t="e">
        <f t="shared" ref="AV9" ca="1" si="20">AS9-AU9+1</f>
        <v>#N/A</v>
      </c>
      <c r="AW9" s="157">
        <f t="shared" ref="AW9" si="21">F9</f>
        <v>0</v>
      </c>
      <c r="AX9" s="24">
        <f t="shared" ref="AX9:AX56" si="22">RANK(AW9,AW:AW)</f>
        <v>48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26" si="23">IF(Y10,ABS(Y10+0.0001*I10),"")</f>
        <v>192.5</v>
      </c>
      <c r="B10" s="15" t="s">
        <v>34</v>
      </c>
      <c r="C10" s="192" t="s">
        <v>708</v>
      </c>
      <c r="D10" s="15">
        <v>23</v>
      </c>
      <c r="E10" s="15" t="s">
        <v>474</v>
      </c>
      <c r="F10" s="15">
        <v>94.95</v>
      </c>
      <c r="G10" s="37">
        <f>IF(OR(E10="",F10=""),"",IF(LEFT(E10,1)="M",VLOOKUP(F10,Setup!$J$9:$K$23,2,TRUE),VLOOKUP(F10,Setup!$L$9:$M$23,2,TRUE)))</f>
        <v>100</v>
      </c>
      <c r="H10" s="37">
        <f>IF(F10="",0,VLOOKUP(AL10,DATA!$L$2:$N$1910,IF(LEFT(E10,1)="F",3,2)))</f>
        <v>0.622</v>
      </c>
      <c r="I10" s="15"/>
      <c r="J10" s="15">
        <v>20</v>
      </c>
      <c r="K10" s="307">
        <v>150</v>
      </c>
      <c r="L10" s="307">
        <v>162.5</v>
      </c>
      <c r="M10" s="112">
        <v>-170</v>
      </c>
      <c r="N10" s="112"/>
      <c r="O10" s="113">
        <f t="shared" ref="O10:O56" si="24">IF(MAX(CK10:CM10)&gt;0,MAX(ABS(K10)*CK10,ABS(L10)*CL10,CM10*ABS(M10)),0)</f>
        <v>162.5</v>
      </c>
      <c r="P10" s="305" t="s">
        <v>740</v>
      </c>
      <c r="Q10" s="307">
        <v>75</v>
      </c>
      <c r="R10" s="112">
        <v>-85</v>
      </c>
      <c r="S10" s="307">
        <v>85</v>
      </c>
      <c r="T10" s="112"/>
      <c r="U10" s="113">
        <f t="shared" ref="U10:U56" si="25">IF(MAX(CQ10:CS10)&gt;0,MAX(ABS(Q10)*CQ10,ABS(R10)*CR10,CS10*ABS(S10)),0)</f>
        <v>85</v>
      </c>
      <c r="V10" s="114">
        <f t="shared" ref="V10:V56" si="26">IF(OR(O10=0,U10=0),0,O10+U10)</f>
        <v>247.5</v>
      </c>
      <c r="W10" s="307">
        <v>180</v>
      </c>
      <c r="X10" s="307">
        <v>-192.5</v>
      </c>
      <c r="Y10" s="307">
        <v>192.5</v>
      </c>
      <c r="Z10" s="112"/>
      <c r="AA10" s="113">
        <f t="shared" ref="AA10:AA56" si="27">IF(MAX(CW10:CY10)&gt;0,MAX(ABS(W10)*CW10,ABS(X10)*CX10,CY10*ABS(Y10)),0)</f>
        <v>192.5</v>
      </c>
      <c r="AB10" s="114">
        <f t="shared" ref="AB10:AB56" si="28">AJ10*IF($AB$8="PL Total",AM10,IF($AB$8="Push Pull Total",AN10,IF($AB$8="Best Squat",O10,IF($AB$8="Best Bench",U10,AA10))))</f>
        <v>440</v>
      </c>
      <c r="AC10" s="115">
        <f t="shared" ref="AC10:AC56" si="29">IF(OR(F10="",AB10=0),0,H10*IF(AND($G$3="Lb",$H$8="Wilks"),AB10/2.2046,AB10))</f>
        <v>273.68</v>
      </c>
      <c r="AD10" s="115">
        <f>IF(OR(AB10=0,D10="",D10&lt;40),0,VLOOKUP($D10,DATA!$A$2:$B$53,2,TRUE)*AC10)</f>
        <v>0</v>
      </c>
      <c r="AE10" s="173">
        <f ca="1">IF(E10="","",OFFSET(Setup!$Q$1,MATCH(E10,Setup!O:O,0)-1,0))</f>
        <v>1</v>
      </c>
      <c r="AF10" s="113" t="str">
        <f t="shared" ref="AF10:AF56" ca="1" si="30">IF(OR(AB10=0,AR10=0),0,CONCATENATE(AV10,"-",E10,IF(AE10=1,"-",""),IF(AE10=1,IF(G10="SHW",G10,ROUND(G10,1)),"")))</f>
        <v>2-M_J_C_ABPU-100</v>
      </c>
      <c r="AG10" s="37">
        <f ca="1">IF(OR(AB10=0),0,VLOOKUP(AV10,Setup!$S$6:$T$15,2,TRUE))</f>
        <v>3</v>
      </c>
      <c r="AH10" s="116"/>
      <c r="AI10" s="111" t="s">
        <v>688</v>
      </c>
      <c r="AJ10" s="103">
        <f t="shared" ref="AJ10:AJ56" si="31">IF(ISERROR(FIND($AJ$7,AI10)),0,1)</f>
        <v>1</v>
      </c>
      <c r="AK10" s="37">
        <f t="shared" ref="AK10:AK56" si="32">IF(B10="","",VLOOKUP(B10,$BP$1:$BQ$8,2,FALSE))</f>
        <v>0</v>
      </c>
      <c r="AL10" s="24">
        <f t="shared" ref="AL10:AL56" si="33">ROUND(IF($F$8="BWt (Kg)",F10,F10/2.2046),1)</f>
        <v>95</v>
      </c>
      <c r="AM10" s="24">
        <f t="shared" ref="AM10:AM56" si="34">IF(OR(O10=0,U10=0,AA10=0),0,O10+U10+AA10)</f>
        <v>440</v>
      </c>
      <c r="AN10" s="24">
        <f t="shared" ref="AN10:AN56" si="35">IF(OR(U10=0,AA10=0),0,U10+AA10)</f>
        <v>277.5</v>
      </c>
      <c r="AO10" s="36" t="str">
        <f t="shared" ref="AO10:AO56" si="36">IF(E10="","",LEFT(E10,1))</f>
        <v>M</v>
      </c>
      <c r="AP10" s="36"/>
      <c r="AQ10" s="26">
        <f t="shared" ref="AQ10:AQ56" si="37">IF(OR(ISERROR(E10),F10="",ISERROR(G10),AB10=0),0,1)</f>
        <v>1</v>
      </c>
      <c r="AR10" s="190">
        <f t="shared" ref="AR10:AR56" ca="1" si="38">IF(OR(ISERROR(AY10),ISERROR(AX10)),0,AY10)</f>
        <v>3608017014</v>
      </c>
      <c r="AS10" s="36">
        <f t="shared" ref="AS10:AS56" ca="1" si="39">RANK(AR10,INDIRECT($AS$7))</f>
        <v>12</v>
      </c>
      <c r="AT10" s="153">
        <f t="shared" ref="AT10:AT56" ca="1" si="40">INT(AR10/1000000)</f>
        <v>3608</v>
      </c>
      <c r="AU10" s="94">
        <f t="shared" ref="AU10:AU56" ca="1" si="41">RANK(AT10,INDIRECT($AU$7))</f>
        <v>11</v>
      </c>
      <c r="AV10" s="174">
        <f t="shared" ref="AV10:AV56" ca="1" si="42">AS10-AU10+1</f>
        <v>2</v>
      </c>
      <c r="AW10" s="157">
        <f t="shared" ref="AW10:AW56" si="43">F10</f>
        <v>94.95</v>
      </c>
      <c r="AX10" s="24">
        <f t="shared" si="22"/>
        <v>14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3608017014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1</v>
      </c>
      <c r="CL10" s="26">
        <v>1</v>
      </c>
      <c r="CM10" s="26">
        <v>-1</v>
      </c>
      <c r="CN10" s="26">
        <v>0</v>
      </c>
      <c r="CO10" s="26">
        <v>0</v>
      </c>
      <c r="CP10" s="26">
        <v>0</v>
      </c>
      <c r="CQ10" s="26">
        <v>1</v>
      </c>
      <c r="CR10" s="26">
        <v>-1</v>
      </c>
      <c r="CS10" s="26">
        <v>1</v>
      </c>
      <c r="CT10" s="26">
        <v>0</v>
      </c>
      <c r="CU10" s="26">
        <v>0</v>
      </c>
      <c r="CV10" s="26">
        <v>0</v>
      </c>
      <c r="CW10" s="26">
        <v>1</v>
      </c>
      <c r="CX10" s="26">
        <v>-1</v>
      </c>
      <c r="CY10" s="26">
        <v>1</v>
      </c>
      <c r="CZ10" s="26">
        <v>0</v>
      </c>
    </row>
    <row r="11" spans="1:176" s="26" customFormat="1" x14ac:dyDescent="0.2">
      <c r="A11" s="31">
        <f t="shared" si="23"/>
        <v>200</v>
      </c>
      <c r="B11" s="306" t="s">
        <v>34</v>
      </c>
      <c r="C11" s="192" t="s">
        <v>714</v>
      </c>
      <c r="D11" s="15">
        <v>20</v>
      </c>
      <c r="E11" s="15" t="s">
        <v>462</v>
      </c>
      <c r="F11" s="15">
        <v>83.55</v>
      </c>
      <c r="G11" s="37">
        <f>IF(OR(E11="",F11=""),"",IF(LEFT(E11,1)="M",VLOOKUP(F11,Setup!$J$9:$K$23,2,TRUE),VLOOKUP(F11,Setup!$L$9:$M$23,2,TRUE)))</f>
        <v>90</v>
      </c>
      <c r="H11" s="37">
        <f>IF(F11="",0,VLOOKUP(AL11,DATA!$L$2:$N$1910,IF(LEFT(E11,1)="F",3,2)))</f>
        <v>0.66469999999999996</v>
      </c>
      <c r="I11" s="15"/>
      <c r="J11" s="15">
        <v>20</v>
      </c>
      <c r="K11" s="112">
        <v>-145</v>
      </c>
      <c r="L11" s="307">
        <v>145</v>
      </c>
      <c r="M11" s="307">
        <v>150</v>
      </c>
      <c r="N11" s="112"/>
      <c r="O11" s="113">
        <f t="shared" si="24"/>
        <v>150</v>
      </c>
      <c r="P11" s="305" t="s">
        <v>740</v>
      </c>
      <c r="Q11" s="307">
        <v>75</v>
      </c>
      <c r="R11" s="307">
        <v>85</v>
      </c>
      <c r="S11" s="307">
        <v>90</v>
      </c>
      <c r="T11" s="112"/>
      <c r="U11" s="113">
        <f t="shared" si="25"/>
        <v>90</v>
      </c>
      <c r="V11" s="114">
        <f t="shared" si="26"/>
        <v>240</v>
      </c>
      <c r="W11" s="307">
        <v>175</v>
      </c>
      <c r="X11" s="307">
        <v>190</v>
      </c>
      <c r="Y11" s="112">
        <v>-200</v>
      </c>
      <c r="Z11" s="112"/>
      <c r="AA11" s="113">
        <f t="shared" si="27"/>
        <v>190</v>
      </c>
      <c r="AB11" s="114">
        <f t="shared" si="28"/>
        <v>430</v>
      </c>
      <c r="AC11" s="115">
        <f t="shared" si="29"/>
        <v>285.82099999999997</v>
      </c>
      <c r="AD11" s="115">
        <f>IF(OR(AB11=0,D11="",D11&lt;40),0,VLOOKUP($D11,DATA!$A$2:$B$53,2,TRUE)*AC11)</f>
        <v>0</v>
      </c>
      <c r="AE11" s="173">
        <f ca="1">IF(E11="","",OFFSET(Setup!$Q$1,MATCH(E11,Setup!O:O,0)-1,0))</f>
        <v>1</v>
      </c>
      <c r="AF11" s="113" t="str">
        <f t="shared" ca="1" si="30"/>
        <v>2-M_J_R_ABPU-90</v>
      </c>
      <c r="AG11" s="37">
        <f ca="1">IF(OR(AB11=0),0,VLOOKUP(AV11,Setup!$S$6:$T$15,2,TRUE))</f>
        <v>3</v>
      </c>
      <c r="AH11" s="116"/>
      <c r="AI11" s="111" t="s">
        <v>688</v>
      </c>
      <c r="AJ11" s="103">
        <f t="shared" si="31"/>
        <v>1</v>
      </c>
      <c r="AK11" s="37">
        <f t="shared" si="32"/>
        <v>0</v>
      </c>
      <c r="AL11" s="24">
        <f t="shared" si="33"/>
        <v>83.6</v>
      </c>
      <c r="AM11" s="24">
        <f t="shared" si="34"/>
        <v>430</v>
      </c>
      <c r="AN11" s="24">
        <f t="shared" si="35"/>
        <v>280</v>
      </c>
      <c r="AO11" s="36" t="str">
        <f t="shared" si="36"/>
        <v>M</v>
      </c>
      <c r="AP11" s="36"/>
      <c r="AQ11" s="26">
        <f t="shared" si="37"/>
        <v>1</v>
      </c>
      <c r="AR11" s="190">
        <f t="shared" ca="1" si="38"/>
        <v>3409015025</v>
      </c>
      <c r="AS11" s="36">
        <f t="shared" ca="1" si="39"/>
        <v>28</v>
      </c>
      <c r="AT11" s="153">
        <f t="shared" ca="1" si="40"/>
        <v>3409</v>
      </c>
      <c r="AU11" s="94">
        <f t="shared" ca="1" si="41"/>
        <v>27</v>
      </c>
      <c r="AV11" s="174">
        <f t="shared" ca="1" si="42"/>
        <v>2</v>
      </c>
      <c r="AW11" s="157">
        <f t="shared" si="43"/>
        <v>83.55</v>
      </c>
      <c r="AX11" s="24">
        <f t="shared" si="22"/>
        <v>25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3409015025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-1</v>
      </c>
      <c r="CL11" s="26">
        <v>1</v>
      </c>
      <c r="CM11" s="26">
        <v>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1</v>
      </c>
      <c r="CT11" s="26">
        <v>0</v>
      </c>
      <c r="CU11" s="26">
        <v>0</v>
      </c>
      <c r="CV11" s="26">
        <v>0</v>
      </c>
      <c r="CW11" s="26">
        <v>1</v>
      </c>
      <c r="CX11" s="26">
        <v>1</v>
      </c>
      <c r="CY11" s="26">
        <v>-1</v>
      </c>
      <c r="CZ11" s="26">
        <v>0</v>
      </c>
    </row>
    <row r="12" spans="1:176" s="26" customFormat="1" x14ac:dyDescent="0.2">
      <c r="A12" s="31">
        <f t="shared" si="23"/>
        <v>215</v>
      </c>
      <c r="B12" s="15" t="s">
        <v>34</v>
      </c>
      <c r="C12" s="192" t="s">
        <v>712</v>
      </c>
      <c r="D12" s="15">
        <v>20</v>
      </c>
      <c r="E12" s="15" t="s">
        <v>462</v>
      </c>
      <c r="F12" s="15">
        <v>99.6</v>
      </c>
      <c r="G12" s="37">
        <f>IF(OR(E12="",F12=""),"",IF(LEFT(E12,1)="M",VLOOKUP(F12,Setup!$J$9:$K$23,2,TRUE),VLOOKUP(F12,Setup!$L$9:$M$23,2,TRUE)))</f>
        <v>100</v>
      </c>
      <c r="H12" s="37">
        <f>IF(F12="",0,VLOOKUP(AL12,DATA!$L$2:$N$1910,IF(LEFT(E12,1)="F",3,2)))</f>
        <v>0.60960000000000003</v>
      </c>
      <c r="I12" s="15"/>
      <c r="J12" s="15">
        <v>19</v>
      </c>
      <c r="K12" s="307">
        <v>150</v>
      </c>
      <c r="L12" s="112">
        <v>-160</v>
      </c>
      <c r="M12" s="307">
        <v>160</v>
      </c>
      <c r="N12" s="112"/>
      <c r="O12" s="113">
        <f t="shared" si="24"/>
        <v>160</v>
      </c>
      <c r="P12" s="305" t="s">
        <v>740</v>
      </c>
      <c r="Q12" s="307">
        <v>90</v>
      </c>
      <c r="R12" s="307">
        <v>95</v>
      </c>
      <c r="S12" s="307">
        <v>100</v>
      </c>
      <c r="T12" s="112"/>
      <c r="U12" s="113">
        <f t="shared" si="25"/>
        <v>100</v>
      </c>
      <c r="V12" s="114">
        <f t="shared" si="26"/>
        <v>260</v>
      </c>
      <c r="W12" s="112">
        <v>-200</v>
      </c>
      <c r="X12" s="307">
        <v>200</v>
      </c>
      <c r="Y12" s="112">
        <v>-215</v>
      </c>
      <c r="Z12" s="112"/>
      <c r="AA12" s="113">
        <f t="shared" si="27"/>
        <v>200</v>
      </c>
      <c r="AB12" s="114">
        <f t="shared" si="28"/>
        <v>460</v>
      </c>
      <c r="AC12" s="115">
        <f t="shared" si="29"/>
        <v>280.416</v>
      </c>
      <c r="AD12" s="115">
        <f>IF(OR(AB12=0,D12="",D12&lt;40),0,VLOOKUP($D12,DATA!$A$2:$B$53,2,TRUE)*AC12)</f>
        <v>0</v>
      </c>
      <c r="AE12" s="173">
        <f ca="1">IF(E12="","",OFFSET(Setup!$Q$1,MATCH(E12,Setup!O:O,0)-1,0))</f>
        <v>1</v>
      </c>
      <c r="AF12" s="113" t="str">
        <f t="shared" ca="1" si="30"/>
        <v>1-M_J_R_ABPU-100</v>
      </c>
      <c r="AG12" s="37">
        <f ca="1">IF(OR(AB12=0),0,VLOOKUP(AV12,Setup!$S$6:$T$15,2,TRUE))</f>
        <v>3</v>
      </c>
      <c r="AH12" s="116"/>
      <c r="AI12" s="111" t="s">
        <v>688</v>
      </c>
      <c r="AJ12" s="103">
        <f t="shared" si="31"/>
        <v>1</v>
      </c>
      <c r="AK12" s="37">
        <f t="shared" si="32"/>
        <v>0</v>
      </c>
      <c r="AL12" s="24">
        <f t="shared" si="33"/>
        <v>99.6</v>
      </c>
      <c r="AM12" s="24">
        <f t="shared" si="34"/>
        <v>460</v>
      </c>
      <c r="AN12" s="24">
        <f t="shared" si="35"/>
        <v>300</v>
      </c>
      <c r="AO12" s="36" t="str">
        <f t="shared" si="36"/>
        <v>M</v>
      </c>
      <c r="AP12" s="36"/>
      <c r="AQ12" s="26">
        <f t="shared" si="37"/>
        <v>1</v>
      </c>
      <c r="AR12" s="190">
        <f t="shared" ca="1" si="38"/>
        <v>3408019009</v>
      </c>
      <c r="AS12" s="36">
        <f t="shared" ca="1" si="39"/>
        <v>29</v>
      </c>
      <c r="AT12" s="153">
        <f t="shared" ca="1" si="40"/>
        <v>3408</v>
      </c>
      <c r="AU12" s="94">
        <f t="shared" ca="1" si="41"/>
        <v>29</v>
      </c>
      <c r="AV12" s="174">
        <f t="shared" ca="1" si="42"/>
        <v>1</v>
      </c>
      <c r="AW12" s="157">
        <f t="shared" si="43"/>
        <v>99.6</v>
      </c>
      <c r="AX12" s="24">
        <f t="shared" si="22"/>
        <v>9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3408019009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1</v>
      </c>
      <c r="CL12" s="26">
        <v>-1</v>
      </c>
      <c r="CM12" s="26">
        <v>1</v>
      </c>
      <c r="CN12" s="26">
        <v>0</v>
      </c>
      <c r="CO12" s="26">
        <v>0</v>
      </c>
      <c r="CP12" s="26">
        <v>0</v>
      </c>
      <c r="CQ12" s="26">
        <v>1</v>
      </c>
      <c r="CR12" s="26">
        <v>1</v>
      </c>
      <c r="CS12" s="26">
        <v>1</v>
      </c>
      <c r="CT12" s="26">
        <v>0</v>
      </c>
      <c r="CU12" s="26">
        <v>0</v>
      </c>
      <c r="CV12" s="26">
        <v>0</v>
      </c>
      <c r="CW12" s="26">
        <v>-1</v>
      </c>
      <c r="CX12" s="26">
        <v>1</v>
      </c>
      <c r="CY12" s="26">
        <v>-1</v>
      </c>
      <c r="CZ12" s="26">
        <v>0</v>
      </c>
    </row>
    <row r="13" spans="1:176" s="26" customFormat="1" x14ac:dyDescent="0.2">
      <c r="A13" s="31">
        <f t="shared" si="23"/>
        <v>215</v>
      </c>
      <c r="B13" s="15" t="s">
        <v>34</v>
      </c>
      <c r="C13" s="192" t="s">
        <v>702</v>
      </c>
      <c r="D13" s="15">
        <v>20</v>
      </c>
      <c r="E13" s="15" t="s">
        <v>474</v>
      </c>
      <c r="F13" s="15">
        <v>87.95</v>
      </c>
      <c r="G13" s="37">
        <f>IF(OR(E13="",F13=""),"",IF(LEFT(E13,1)="M",VLOOKUP(F13,Setup!$J$9:$K$23,2,TRUE),VLOOKUP(F13,Setup!$L$9:$M$23,2,TRUE)))</f>
        <v>90</v>
      </c>
      <c r="H13" s="37">
        <f>IF(F13="",0,VLOOKUP(AL13,DATA!$L$2:$N$1910,IF(LEFT(E13,1)="F",3,2)))</f>
        <v>0.64590000000000003</v>
      </c>
      <c r="I13" s="15"/>
      <c r="J13" s="15">
        <v>20</v>
      </c>
      <c r="K13" s="307">
        <v>140</v>
      </c>
      <c r="L13" s="307">
        <v>150</v>
      </c>
      <c r="M13" s="307">
        <v>162.5</v>
      </c>
      <c r="N13" s="112"/>
      <c r="O13" s="113">
        <f t="shared" si="24"/>
        <v>162.5</v>
      </c>
      <c r="P13" s="305" t="s">
        <v>740</v>
      </c>
      <c r="Q13" s="307">
        <v>82.5</v>
      </c>
      <c r="R13" s="307">
        <v>90</v>
      </c>
      <c r="S13" s="307">
        <v>95</v>
      </c>
      <c r="T13" s="112"/>
      <c r="U13" s="113">
        <f t="shared" si="25"/>
        <v>95</v>
      </c>
      <c r="V13" s="114">
        <f t="shared" si="26"/>
        <v>257.5</v>
      </c>
      <c r="W13" s="307">
        <v>195</v>
      </c>
      <c r="X13" s="307">
        <v>205</v>
      </c>
      <c r="Y13" s="307">
        <v>215</v>
      </c>
      <c r="Z13" s="112"/>
      <c r="AA13" s="113">
        <f t="shared" si="27"/>
        <v>215</v>
      </c>
      <c r="AB13" s="114">
        <f t="shared" si="28"/>
        <v>472.5</v>
      </c>
      <c r="AC13" s="115">
        <f t="shared" si="29"/>
        <v>305.18774999999999</v>
      </c>
      <c r="AD13" s="115">
        <f>IF(OR(AB13=0,D13="",D13&lt;40),0,VLOOKUP($D13,DATA!$A$2:$B$53,2,TRUE)*AC13)</f>
        <v>0</v>
      </c>
      <c r="AE13" s="173">
        <f ca="1">IF(E13="","",OFFSET(Setup!$Q$1,MATCH(E13,Setup!O:O,0)-1,0))</f>
        <v>1</v>
      </c>
      <c r="AF13" s="113" t="str">
        <f t="shared" ca="1" si="30"/>
        <v>3-M_J_C_ABPU-90</v>
      </c>
      <c r="AG13" s="37">
        <f ca="1">IF(OR(AB13=0),0,VLOOKUP(AV13,Setup!$S$6:$T$15,2,TRUE))</f>
        <v>3</v>
      </c>
      <c r="AH13" s="116"/>
      <c r="AI13" s="111" t="s">
        <v>688</v>
      </c>
      <c r="AJ13" s="103">
        <f t="shared" si="31"/>
        <v>1</v>
      </c>
      <c r="AK13" s="37">
        <f t="shared" si="32"/>
        <v>0</v>
      </c>
      <c r="AL13" s="24">
        <f t="shared" si="33"/>
        <v>88</v>
      </c>
      <c r="AM13" s="24">
        <f t="shared" si="34"/>
        <v>472.5</v>
      </c>
      <c r="AN13" s="24">
        <f t="shared" si="35"/>
        <v>310</v>
      </c>
      <c r="AO13" s="36" t="str">
        <f t="shared" si="36"/>
        <v>M</v>
      </c>
      <c r="AP13" s="36"/>
      <c r="AQ13" s="26">
        <f t="shared" si="37"/>
        <v>1</v>
      </c>
      <c r="AR13" s="190">
        <f t="shared" ca="1" si="38"/>
        <v>3609022019</v>
      </c>
      <c r="AS13" s="36">
        <f t="shared" ca="1" si="39"/>
        <v>10</v>
      </c>
      <c r="AT13" s="153">
        <f t="shared" ca="1" si="40"/>
        <v>3609</v>
      </c>
      <c r="AU13" s="94">
        <f t="shared" ca="1" si="41"/>
        <v>8</v>
      </c>
      <c r="AV13" s="174">
        <f t="shared" ca="1" si="42"/>
        <v>3</v>
      </c>
      <c r="AW13" s="157">
        <f t="shared" si="43"/>
        <v>87.95</v>
      </c>
      <c r="AX13" s="24">
        <f t="shared" si="22"/>
        <v>19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3609022019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1</v>
      </c>
      <c r="CL13" s="26">
        <v>1</v>
      </c>
      <c r="CM13" s="26">
        <v>1</v>
      </c>
      <c r="CN13" s="26">
        <v>0</v>
      </c>
      <c r="CO13" s="26">
        <v>0</v>
      </c>
      <c r="CP13" s="26">
        <v>0</v>
      </c>
      <c r="CQ13" s="26">
        <v>1</v>
      </c>
      <c r="CR13" s="26">
        <v>1</v>
      </c>
      <c r="CS13" s="26">
        <v>1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1</v>
      </c>
      <c r="CZ13" s="26">
        <v>0</v>
      </c>
    </row>
    <row r="14" spans="1:176" s="26" customFormat="1" x14ac:dyDescent="0.2">
      <c r="A14" s="31">
        <f t="shared" si="23"/>
        <v>220</v>
      </c>
      <c r="B14" s="15" t="s">
        <v>34</v>
      </c>
      <c r="C14" s="192" t="s">
        <v>724</v>
      </c>
      <c r="D14" s="15">
        <v>20</v>
      </c>
      <c r="E14" s="15" t="s">
        <v>474</v>
      </c>
      <c r="F14" s="15">
        <v>88.8</v>
      </c>
      <c r="G14" s="37">
        <f>IF(OR(E14="",F14=""),"",IF(LEFT(E14,1)="M",VLOOKUP(F14,Setup!$J$9:$K$23,2,TRUE),VLOOKUP(F14,Setup!$L$9:$M$23,2,TRUE)))</f>
        <v>90</v>
      </c>
      <c r="H14" s="37">
        <f>IF(F14="",0,VLOOKUP(AL14,DATA!$L$2:$N$1910,IF(LEFT(E14,1)="F",3,2)))</f>
        <v>0.64280000000000004</v>
      </c>
      <c r="I14" s="15"/>
      <c r="J14" s="15">
        <v>20</v>
      </c>
      <c r="K14" s="307">
        <v>200</v>
      </c>
      <c r="L14" s="307">
        <v>210</v>
      </c>
      <c r="M14" s="112">
        <v>-215</v>
      </c>
      <c r="N14" s="112"/>
      <c r="O14" s="113">
        <f t="shared" si="24"/>
        <v>210</v>
      </c>
      <c r="P14" s="305" t="s">
        <v>740</v>
      </c>
      <c r="Q14" s="307">
        <v>130</v>
      </c>
      <c r="R14" s="112">
        <v>-137.5</v>
      </c>
      <c r="S14" s="112">
        <v>-137.5</v>
      </c>
      <c r="T14" s="112"/>
      <c r="U14" s="113">
        <f t="shared" si="25"/>
        <v>130</v>
      </c>
      <c r="V14" s="114">
        <f t="shared" si="26"/>
        <v>340</v>
      </c>
      <c r="W14" s="307">
        <v>200</v>
      </c>
      <c r="X14" s="307">
        <v>210</v>
      </c>
      <c r="Y14" s="112">
        <v>-220</v>
      </c>
      <c r="Z14" s="112"/>
      <c r="AA14" s="113">
        <f t="shared" si="27"/>
        <v>210</v>
      </c>
      <c r="AB14" s="114">
        <f t="shared" si="28"/>
        <v>550</v>
      </c>
      <c r="AC14" s="115">
        <f t="shared" si="29"/>
        <v>353.54</v>
      </c>
      <c r="AD14" s="115">
        <f>IF(OR(AB14=0,D14="",D14&lt;40),0,VLOOKUP($D14,DATA!$A$2:$B$53,2,TRUE)*AC14)</f>
        <v>0</v>
      </c>
      <c r="AE14" s="173">
        <f ca="1">IF(E14="","",OFFSET(Setup!$Q$1,MATCH(E14,Setup!O:O,0)-1,0))</f>
        <v>1</v>
      </c>
      <c r="AF14" s="113" t="str">
        <f t="shared" ca="1" si="30"/>
        <v>2-M_J_C_ABPU-90</v>
      </c>
      <c r="AG14" s="37">
        <f ca="1">IF(OR(AB14=0),0,VLOOKUP(AV14,Setup!$S$6:$T$15,2,TRUE))</f>
        <v>3</v>
      </c>
      <c r="AH14" s="116"/>
      <c r="AI14" s="111" t="s">
        <v>688</v>
      </c>
      <c r="AJ14" s="103">
        <f t="shared" si="31"/>
        <v>1</v>
      </c>
      <c r="AK14" s="37">
        <f t="shared" si="32"/>
        <v>0</v>
      </c>
      <c r="AL14" s="24">
        <f t="shared" si="33"/>
        <v>88.8</v>
      </c>
      <c r="AM14" s="24">
        <f t="shared" si="34"/>
        <v>550</v>
      </c>
      <c r="AN14" s="24">
        <f t="shared" si="35"/>
        <v>340</v>
      </c>
      <c r="AO14" s="36" t="str">
        <f t="shared" si="36"/>
        <v>M</v>
      </c>
      <c r="AP14" s="36"/>
      <c r="AQ14" s="26">
        <f t="shared" si="37"/>
        <v>1</v>
      </c>
      <c r="AR14" s="190">
        <f t="shared" ca="1" si="38"/>
        <v>3609030018</v>
      </c>
      <c r="AS14" s="36">
        <f t="shared" ca="1" si="39"/>
        <v>9</v>
      </c>
      <c r="AT14" s="153">
        <f t="shared" ca="1" si="40"/>
        <v>3609</v>
      </c>
      <c r="AU14" s="94">
        <f t="shared" ca="1" si="41"/>
        <v>8</v>
      </c>
      <c r="AV14" s="174">
        <f t="shared" ca="1" si="42"/>
        <v>2</v>
      </c>
      <c r="AW14" s="157">
        <f t="shared" si="43"/>
        <v>88.8</v>
      </c>
      <c r="AX14" s="24">
        <f t="shared" si="22"/>
        <v>18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3609030018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1</v>
      </c>
      <c r="CL14" s="26">
        <v>1</v>
      </c>
      <c r="CM14" s="26">
        <v>-1</v>
      </c>
      <c r="CN14" s="26">
        <v>0</v>
      </c>
      <c r="CO14" s="26">
        <v>0</v>
      </c>
      <c r="CP14" s="26">
        <v>0</v>
      </c>
      <c r="CQ14" s="26">
        <v>1</v>
      </c>
      <c r="CR14" s="26">
        <v>-1</v>
      </c>
      <c r="CS14" s="26">
        <v>-1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-1</v>
      </c>
      <c r="CZ14" s="26">
        <v>0</v>
      </c>
    </row>
    <row r="15" spans="1:176" s="26" customFormat="1" x14ac:dyDescent="0.2">
      <c r="A15" s="31">
        <f t="shared" si="23"/>
        <v>240</v>
      </c>
      <c r="B15" s="306" t="s">
        <v>34</v>
      </c>
      <c r="C15" s="192" t="s">
        <v>700</v>
      </c>
      <c r="D15" s="15">
        <v>20</v>
      </c>
      <c r="E15" s="306" t="s">
        <v>462</v>
      </c>
      <c r="F15" s="15">
        <v>87.2</v>
      </c>
      <c r="G15" s="37">
        <f>IF(OR(E15="",F15=""),"",IF(LEFT(E15,1)="M",VLOOKUP(F15,Setup!$J$9:$K$23,2,TRUE),VLOOKUP(F15,Setup!$L$9:$M$23,2,TRUE)))</f>
        <v>90</v>
      </c>
      <c r="H15" s="37">
        <f>IF(F15="",0,VLOOKUP(AL15,DATA!$L$2:$N$1910,IF(LEFT(E15,1)="F",3,2)))</f>
        <v>0.64910000000000001</v>
      </c>
      <c r="I15" s="15"/>
      <c r="J15" s="15">
        <v>16</v>
      </c>
      <c r="K15" s="307">
        <v>170</v>
      </c>
      <c r="L15" s="307">
        <v>180</v>
      </c>
      <c r="M15" s="112">
        <v>-190</v>
      </c>
      <c r="N15" s="112"/>
      <c r="O15" s="113">
        <f t="shared" si="24"/>
        <v>180</v>
      </c>
      <c r="P15" s="305" t="s">
        <v>740</v>
      </c>
      <c r="Q15" s="307">
        <v>120</v>
      </c>
      <c r="R15" s="307">
        <v>130</v>
      </c>
      <c r="S15" s="112">
        <v>-140</v>
      </c>
      <c r="T15" s="112"/>
      <c r="U15" s="113">
        <f t="shared" si="25"/>
        <v>130</v>
      </c>
      <c r="V15" s="114">
        <f t="shared" si="26"/>
        <v>310</v>
      </c>
      <c r="W15" s="307">
        <v>220</v>
      </c>
      <c r="X15" s="307">
        <v>230</v>
      </c>
      <c r="Y15" s="307">
        <v>240</v>
      </c>
      <c r="Z15" s="112"/>
      <c r="AA15" s="113">
        <f t="shared" si="27"/>
        <v>240</v>
      </c>
      <c r="AB15" s="114">
        <f t="shared" si="28"/>
        <v>550</v>
      </c>
      <c r="AC15" s="115">
        <f t="shared" si="29"/>
        <v>357.005</v>
      </c>
      <c r="AD15" s="115">
        <f>IF(OR(AB15=0,D15="",D15&lt;40),0,VLOOKUP($D15,DATA!$A$2:$B$53,2,TRUE)*AC15)</f>
        <v>0</v>
      </c>
      <c r="AE15" s="173">
        <f ca="1">IF(E15="","",OFFSET(Setup!$Q$1,MATCH(E15,Setup!O:O,0)-1,0))</f>
        <v>1</v>
      </c>
      <c r="AF15" s="113" t="str">
        <f t="shared" ca="1" si="30"/>
        <v>1-M_J_R_ABPU-90</v>
      </c>
      <c r="AG15" s="37">
        <f ca="1">IF(OR(AB15=0),0,VLOOKUP(AV15,Setup!$S$6:$T$15,2,TRUE))</f>
        <v>3</v>
      </c>
      <c r="AH15" s="116"/>
      <c r="AI15" s="111" t="s">
        <v>688</v>
      </c>
      <c r="AJ15" s="103">
        <f t="shared" si="31"/>
        <v>1</v>
      </c>
      <c r="AK15" s="37">
        <f t="shared" si="32"/>
        <v>0</v>
      </c>
      <c r="AL15" s="24">
        <f t="shared" si="33"/>
        <v>87.2</v>
      </c>
      <c r="AM15" s="24">
        <f t="shared" si="34"/>
        <v>550</v>
      </c>
      <c r="AN15" s="24">
        <f t="shared" si="35"/>
        <v>370</v>
      </c>
      <c r="AO15" s="36" t="str">
        <f t="shared" si="36"/>
        <v>M</v>
      </c>
      <c r="AP15" s="36"/>
      <c r="AQ15" s="26">
        <f t="shared" si="37"/>
        <v>1</v>
      </c>
      <c r="AR15" s="190">
        <f t="shared" ca="1" si="38"/>
        <v>3409030022</v>
      </c>
      <c r="AS15" s="36">
        <f t="shared" ca="1" si="39"/>
        <v>27</v>
      </c>
      <c r="AT15" s="153">
        <f t="shared" ca="1" si="40"/>
        <v>3409</v>
      </c>
      <c r="AU15" s="94">
        <f t="shared" ca="1" si="41"/>
        <v>27</v>
      </c>
      <c r="AV15" s="174">
        <f t="shared" ca="1" si="42"/>
        <v>1</v>
      </c>
      <c r="AW15" s="157">
        <f t="shared" si="43"/>
        <v>87.2</v>
      </c>
      <c r="AX15" s="24">
        <f t="shared" si="22"/>
        <v>22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3409030022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1</v>
      </c>
      <c r="CL15" s="26">
        <v>1</v>
      </c>
      <c r="CM15" s="26">
        <v>-1</v>
      </c>
      <c r="CN15" s="26">
        <v>0</v>
      </c>
      <c r="CO15" s="26">
        <v>0</v>
      </c>
      <c r="CP15" s="26">
        <v>0</v>
      </c>
      <c r="CQ15" s="26">
        <v>1</v>
      </c>
      <c r="CR15" s="26">
        <v>1</v>
      </c>
      <c r="CS15" s="26">
        <v>-1</v>
      </c>
      <c r="CT15" s="26">
        <v>0</v>
      </c>
      <c r="CU15" s="26">
        <v>0</v>
      </c>
      <c r="CV15" s="26">
        <v>0</v>
      </c>
      <c r="CW15" s="26">
        <v>1</v>
      </c>
      <c r="CX15" s="26">
        <v>1</v>
      </c>
      <c r="CY15" s="26">
        <v>1</v>
      </c>
      <c r="CZ15" s="26">
        <v>0</v>
      </c>
    </row>
    <row r="16" spans="1:176" s="26" customFormat="1" x14ac:dyDescent="0.2">
      <c r="A16" s="31">
        <f t="shared" si="23"/>
        <v>260</v>
      </c>
      <c r="B16" s="15" t="s">
        <v>34</v>
      </c>
      <c r="C16" s="192" t="s">
        <v>713</v>
      </c>
      <c r="D16" s="15">
        <v>23</v>
      </c>
      <c r="E16" s="15" t="s">
        <v>474</v>
      </c>
      <c r="F16" s="15">
        <v>107.8</v>
      </c>
      <c r="G16" s="37">
        <f>IF(OR(E16="",F16=""),"",IF(LEFT(E16,1)="M",VLOOKUP(F16,Setup!$J$9:$K$23,2,TRUE),VLOOKUP(F16,Setup!$L$9:$M$23,2,TRUE)))</f>
        <v>110</v>
      </c>
      <c r="H16" s="37">
        <f>IF(F16="",0,VLOOKUP(AL16,DATA!$L$2:$N$1910,IF(LEFT(E16,1)="F",3,2)))</f>
        <v>0.59230000000000005</v>
      </c>
      <c r="I16" s="15"/>
      <c r="J16" s="15">
        <v>17</v>
      </c>
      <c r="K16" s="112">
        <v>-30</v>
      </c>
      <c r="L16" s="307">
        <v>30</v>
      </c>
      <c r="M16" s="112"/>
      <c r="N16" s="112"/>
      <c r="O16" s="113">
        <f t="shared" si="24"/>
        <v>30</v>
      </c>
      <c r="P16" s="305" t="s">
        <v>741</v>
      </c>
      <c r="Q16" s="307">
        <v>140</v>
      </c>
      <c r="R16" s="307">
        <v>150</v>
      </c>
      <c r="S16" s="307">
        <v>155</v>
      </c>
      <c r="T16" s="112"/>
      <c r="U16" s="113">
        <f t="shared" si="25"/>
        <v>155</v>
      </c>
      <c r="V16" s="114">
        <f t="shared" si="26"/>
        <v>185</v>
      </c>
      <c r="W16" s="307">
        <v>230</v>
      </c>
      <c r="X16" s="307">
        <v>245</v>
      </c>
      <c r="Y16" s="112">
        <v>-260</v>
      </c>
      <c r="Z16" s="112"/>
      <c r="AA16" s="113">
        <f t="shared" si="27"/>
        <v>245</v>
      </c>
      <c r="AB16" s="114">
        <f t="shared" si="28"/>
        <v>430</v>
      </c>
      <c r="AC16" s="115">
        <f t="shared" si="29"/>
        <v>254.68900000000002</v>
      </c>
      <c r="AD16" s="115">
        <f>IF(OR(AB16=0,D16="",D16&lt;40),0,VLOOKUP($D16,DATA!$A$2:$B$53,2,TRUE)*AC16)</f>
        <v>0</v>
      </c>
      <c r="AE16" s="173">
        <f ca="1">IF(E16="","",OFFSET(Setup!$Q$1,MATCH(E16,Setup!O:O,0)-1,0))</f>
        <v>1</v>
      </c>
      <c r="AF16" s="113" t="str">
        <f t="shared" ca="1" si="30"/>
        <v>1-M_J_C_ABPU-110</v>
      </c>
      <c r="AG16" s="37">
        <f ca="1">IF(OR(AB16=0),0,VLOOKUP(AV16,Setup!$S$6:$T$15,2,TRUE))</f>
        <v>3</v>
      </c>
      <c r="AH16" s="116"/>
      <c r="AI16" s="111" t="s">
        <v>688</v>
      </c>
      <c r="AJ16" s="103">
        <f t="shared" si="31"/>
        <v>1</v>
      </c>
      <c r="AK16" s="37">
        <f t="shared" si="32"/>
        <v>0</v>
      </c>
      <c r="AL16" s="24">
        <f t="shared" si="33"/>
        <v>107.8</v>
      </c>
      <c r="AM16" s="24">
        <f t="shared" si="34"/>
        <v>430</v>
      </c>
      <c r="AN16" s="24">
        <f t="shared" si="35"/>
        <v>400</v>
      </c>
      <c r="AO16" s="36" t="str">
        <f t="shared" si="36"/>
        <v>M</v>
      </c>
      <c r="AP16" s="36"/>
      <c r="AQ16" s="26">
        <f t="shared" si="37"/>
        <v>1</v>
      </c>
      <c r="AR16" s="190">
        <f t="shared" ca="1" si="38"/>
        <v>3607015006</v>
      </c>
      <c r="AS16" s="36">
        <f t="shared" ca="1" si="39"/>
        <v>13</v>
      </c>
      <c r="AT16" s="153">
        <f t="shared" ca="1" si="40"/>
        <v>3607</v>
      </c>
      <c r="AU16" s="94">
        <f t="shared" ca="1" si="41"/>
        <v>13</v>
      </c>
      <c r="AV16" s="174">
        <f t="shared" ca="1" si="42"/>
        <v>1</v>
      </c>
      <c r="AW16" s="157">
        <f t="shared" si="43"/>
        <v>107.8</v>
      </c>
      <c r="AX16" s="24">
        <f t="shared" si="22"/>
        <v>6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3607015006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-1</v>
      </c>
      <c r="CL16" s="26">
        <v>1</v>
      </c>
      <c r="CM16" s="26">
        <v>0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1</v>
      </c>
      <c r="CT16" s="26">
        <v>0</v>
      </c>
      <c r="CU16" s="26">
        <v>0</v>
      </c>
      <c r="CV16" s="26">
        <v>0</v>
      </c>
      <c r="CW16" s="26">
        <v>1</v>
      </c>
      <c r="CX16" s="26">
        <v>1</v>
      </c>
      <c r="CY16" s="26">
        <v>-1</v>
      </c>
      <c r="CZ16" s="26">
        <v>0</v>
      </c>
    </row>
    <row r="17" spans="1:104" s="26" customFormat="1" x14ac:dyDescent="0.2">
      <c r="A17" s="31">
        <f t="shared" si="23"/>
        <v>265</v>
      </c>
      <c r="B17" s="15" t="s">
        <v>34</v>
      </c>
      <c r="C17" s="192" t="s">
        <v>720</v>
      </c>
      <c r="D17" s="15">
        <v>24</v>
      </c>
      <c r="E17" s="15" t="s">
        <v>432</v>
      </c>
      <c r="F17" s="15">
        <v>104.65</v>
      </c>
      <c r="G17" s="37">
        <f>IF(OR(E17="",F17=""),"",IF(LEFT(E17,1)="M",VLOOKUP(F17,Setup!$J$9:$K$23,2,TRUE),VLOOKUP(F17,Setup!$L$9:$M$23,2,TRUE)))</f>
        <v>110</v>
      </c>
      <c r="H17" s="37">
        <f>IF(F17="",0,VLOOKUP(AL17,DATA!$L$2:$N$1910,IF(LEFT(E17,1)="F",3,2)))</f>
        <v>0.59819999999999995</v>
      </c>
      <c r="I17" s="15"/>
      <c r="J17" s="15">
        <v>21</v>
      </c>
      <c r="K17" s="112">
        <v>-220</v>
      </c>
      <c r="L17" s="307">
        <v>220</v>
      </c>
      <c r="M17" s="307">
        <v>230</v>
      </c>
      <c r="N17" s="112"/>
      <c r="O17" s="113">
        <f t="shared" si="24"/>
        <v>230</v>
      </c>
      <c r="P17" s="305" t="s">
        <v>741</v>
      </c>
      <c r="Q17" s="307">
        <v>150</v>
      </c>
      <c r="R17" s="307">
        <v>160</v>
      </c>
      <c r="S17" s="112">
        <v>-165</v>
      </c>
      <c r="T17" s="112"/>
      <c r="U17" s="113">
        <f t="shared" si="25"/>
        <v>160</v>
      </c>
      <c r="V17" s="114">
        <f t="shared" si="26"/>
        <v>390</v>
      </c>
      <c r="W17" s="307">
        <v>245</v>
      </c>
      <c r="X17" s="307">
        <v>260</v>
      </c>
      <c r="Y17" s="307">
        <v>265</v>
      </c>
      <c r="Z17" s="112"/>
      <c r="AA17" s="113">
        <f t="shared" si="27"/>
        <v>265</v>
      </c>
      <c r="AB17" s="114">
        <f t="shared" si="28"/>
        <v>655</v>
      </c>
      <c r="AC17" s="115">
        <f t="shared" si="29"/>
        <v>391.82099999999997</v>
      </c>
      <c r="AD17" s="115">
        <f>IF(OR(AB17=0,D17="",D17&lt;40),0,VLOOKUP($D17,DATA!$A$2:$B$53,2,TRUE)*AC17)</f>
        <v>0</v>
      </c>
      <c r="AE17" s="173">
        <f ca="1">IF(E17="","",OFFSET(Setup!$Q$1,MATCH(E17,Setup!O:O,0)-1,0))</f>
        <v>1</v>
      </c>
      <c r="AF17" s="113" t="str">
        <f t="shared" ca="1" si="30"/>
        <v>1-M_O_C_BPU-110</v>
      </c>
      <c r="AG17" s="37">
        <f ca="1">IF(OR(AB17=0),0,VLOOKUP(AV17,Setup!$S$6:$T$15,2,TRUE))</f>
        <v>3</v>
      </c>
      <c r="AH17" s="116"/>
      <c r="AI17" s="111" t="s">
        <v>688</v>
      </c>
      <c r="AJ17" s="103">
        <f t="shared" si="31"/>
        <v>1</v>
      </c>
      <c r="AK17" s="37">
        <f t="shared" si="32"/>
        <v>0</v>
      </c>
      <c r="AL17" s="24">
        <f t="shared" si="33"/>
        <v>104.7</v>
      </c>
      <c r="AM17" s="24">
        <f t="shared" si="34"/>
        <v>655</v>
      </c>
      <c r="AN17" s="24">
        <f t="shared" si="35"/>
        <v>425</v>
      </c>
      <c r="AO17" s="36" t="str">
        <f t="shared" si="36"/>
        <v>M</v>
      </c>
      <c r="AP17" s="36"/>
      <c r="AQ17" s="26">
        <f t="shared" si="37"/>
        <v>1</v>
      </c>
      <c r="AR17" s="190">
        <f t="shared" ca="1" si="38"/>
        <v>307040008</v>
      </c>
      <c r="AS17" s="36">
        <f t="shared" ca="1" si="39"/>
        <v>47</v>
      </c>
      <c r="AT17" s="153">
        <f t="shared" ca="1" si="40"/>
        <v>307</v>
      </c>
      <c r="AU17" s="94">
        <f t="shared" ca="1" si="41"/>
        <v>47</v>
      </c>
      <c r="AV17" s="174">
        <f t="shared" ca="1" si="42"/>
        <v>1</v>
      </c>
      <c r="AW17" s="157">
        <f t="shared" si="43"/>
        <v>104.65</v>
      </c>
      <c r="AX17" s="24">
        <f t="shared" si="22"/>
        <v>8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307040008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-1</v>
      </c>
      <c r="CL17" s="26">
        <v>1</v>
      </c>
      <c r="CM17" s="26">
        <v>1</v>
      </c>
      <c r="CN17" s="26">
        <v>0</v>
      </c>
      <c r="CO17" s="26">
        <v>0</v>
      </c>
      <c r="CP17" s="26">
        <v>0</v>
      </c>
      <c r="CQ17" s="26">
        <v>1</v>
      </c>
      <c r="CR17" s="26">
        <v>1</v>
      </c>
      <c r="CS17" s="26">
        <v>-1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1</v>
      </c>
      <c r="CZ17" s="26">
        <v>0</v>
      </c>
    </row>
    <row r="18" spans="1:104" s="26" customFormat="1" x14ac:dyDescent="0.2">
      <c r="A18" s="31">
        <f t="shared" si="23"/>
        <v>272.5</v>
      </c>
      <c r="B18" s="15" t="s">
        <v>34</v>
      </c>
      <c r="C18" s="192" t="s">
        <v>719</v>
      </c>
      <c r="D18" s="15">
        <v>22</v>
      </c>
      <c r="E18" s="15" t="s">
        <v>474</v>
      </c>
      <c r="F18" s="15">
        <v>87.75</v>
      </c>
      <c r="G18" s="37">
        <f>IF(OR(E18="",F18=""),"",IF(LEFT(E18,1)="M",VLOOKUP(F18,Setup!$J$9:$K$23,2,TRUE),VLOOKUP(F18,Setup!$L$9:$M$23,2,TRUE)))</f>
        <v>90</v>
      </c>
      <c r="H18" s="37">
        <f>IF(F18="",0,VLOOKUP(AL18,DATA!$L$2:$N$1910,IF(LEFT(E18,1)="F",3,2)))</f>
        <v>0.64670000000000005</v>
      </c>
      <c r="I18" s="15"/>
      <c r="J18" s="15">
        <v>16</v>
      </c>
      <c r="K18" s="307">
        <v>232.5</v>
      </c>
      <c r="L18" s="307">
        <v>247.5</v>
      </c>
      <c r="M18" s="307">
        <v>255</v>
      </c>
      <c r="N18" s="112"/>
      <c r="O18" s="113">
        <f t="shared" si="24"/>
        <v>255</v>
      </c>
      <c r="P18" s="305" t="s">
        <v>744</v>
      </c>
      <c r="Q18" s="112">
        <v>-142.5</v>
      </c>
      <c r="R18" s="307">
        <v>142.5</v>
      </c>
      <c r="S18" s="307">
        <v>150</v>
      </c>
      <c r="T18" s="112"/>
      <c r="U18" s="113">
        <f t="shared" si="25"/>
        <v>150</v>
      </c>
      <c r="V18" s="114">
        <f t="shared" si="26"/>
        <v>405</v>
      </c>
      <c r="W18" s="307">
        <v>247.5</v>
      </c>
      <c r="X18" s="307">
        <v>262.5</v>
      </c>
      <c r="Y18" s="112">
        <v>-272.5</v>
      </c>
      <c r="Z18" s="112"/>
      <c r="AA18" s="113">
        <f t="shared" si="27"/>
        <v>262.5</v>
      </c>
      <c r="AB18" s="114">
        <f t="shared" si="28"/>
        <v>667.5</v>
      </c>
      <c r="AC18" s="115">
        <f t="shared" si="29"/>
        <v>431.67225000000002</v>
      </c>
      <c r="AD18" s="115">
        <f>IF(OR(AB18=0,D18="",D18&lt;40),0,VLOOKUP($D18,DATA!$A$2:$B$53,2,TRUE)*AC18)</f>
        <v>0</v>
      </c>
      <c r="AE18" s="173">
        <f ca="1">IF(E18="","",OFFSET(Setup!$Q$1,MATCH(E18,Setup!O:O,0)-1,0))</f>
        <v>1</v>
      </c>
      <c r="AF18" s="113" t="str">
        <f t="shared" ca="1" si="30"/>
        <v>1-M_J_C_ABPU-90</v>
      </c>
      <c r="AG18" s="37">
        <f ca="1">IF(OR(AB18=0),0,VLOOKUP(AV18,Setup!$S$6:$T$15,2,TRUE))</f>
        <v>3</v>
      </c>
      <c r="AH18" s="116"/>
      <c r="AI18" s="111" t="s">
        <v>688</v>
      </c>
      <c r="AJ18" s="103">
        <f t="shared" si="31"/>
        <v>1</v>
      </c>
      <c r="AK18" s="37">
        <f t="shared" si="32"/>
        <v>0</v>
      </c>
      <c r="AL18" s="24">
        <f t="shared" si="33"/>
        <v>87.8</v>
      </c>
      <c r="AM18" s="24">
        <f t="shared" si="34"/>
        <v>667.5</v>
      </c>
      <c r="AN18" s="24">
        <f t="shared" si="35"/>
        <v>412.5</v>
      </c>
      <c r="AO18" s="36" t="str">
        <f t="shared" si="36"/>
        <v>M</v>
      </c>
      <c r="AP18" s="36"/>
      <c r="AQ18" s="26">
        <f t="shared" si="37"/>
        <v>1</v>
      </c>
      <c r="AR18" s="190">
        <f t="shared" ca="1" si="38"/>
        <v>3609042020</v>
      </c>
      <c r="AS18" s="36">
        <f t="shared" ca="1" si="39"/>
        <v>8</v>
      </c>
      <c r="AT18" s="153">
        <f t="shared" ca="1" si="40"/>
        <v>3609</v>
      </c>
      <c r="AU18" s="94">
        <f t="shared" ca="1" si="41"/>
        <v>8</v>
      </c>
      <c r="AV18" s="174">
        <f t="shared" ca="1" si="42"/>
        <v>1</v>
      </c>
      <c r="AW18" s="157">
        <f t="shared" si="43"/>
        <v>87.75</v>
      </c>
      <c r="AX18" s="24">
        <f t="shared" si="22"/>
        <v>20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3609042020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1</v>
      </c>
      <c r="CL18" s="26">
        <v>1</v>
      </c>
      <c r="CM18" s="26">
        <v>1</v>
      </c>
      <c r="CN18" s="26">
        <v>0</v>
      </c>
      <c r="CO18" s="26">
        <v>0</v>
      </c>
      <c r="CP18" s="26">
        <v>0</v>
      </c>
      <c r="CQ18" s="26">
        <v>-1</v>
      </c>
      <c r="CR18" s="26">
        <v>1</v>
      </c>
      <c r="CS18" s="26">
        <v>1</v>
      </c>
      <c r="CT18" s="26">
        <v>0</v>
      </c>
      <c r="CU18" s="26">
        <v>0</v>
      </c>
      <c r="CV18" s="26">
        <v>0</v>
      </c>
      <c r="CW18" s="26">
        <v>1</v>
      </c>
      <c r="CX18" s="26">
        <v>1</v>
      </c>
      <c r="CY18" s="26">
        <v>-1</v>
      </c>
      <c r="CZ18" s="26">
        <v>0</v>
      </c>
    </row>
    <row r="19" spans="1:104" s="26" customFormat="1" x14ac:dyDescent="0.2">
      <c r="A19" s="31">
        <f t="shared" si="23"/>
        <v>275</v>
      </c>
      <c r="B19" s="15" t="s">
        <v>34</v>
      </c>
      <c r="C19" s="192" t="s">
        <v>721</v>
      </c>
      <c r="D19" s="15">
        <v>23</v>
      </c>
      <c r="E19" s="15" t="s">
        <v>474</v>
      </c>
      <c r="F19" s="15">
        <v>96.95</v>
      </c>
      <c r="G19" s="37">
        <f>IF(OR(E19="",F19=""),"",IF(LEFT(E19,1)="M",VLOOKUP(F19,Setup!$J$9:$K$23,2,TRUE),VLOOKUP(F19,Setup!$L$9:$M$23,2,TRUE)))</f>
        <v>100</v>
      </c>
      <c r="H19" s="37">
        <f>IF(F19="",0,VLOOKUP(AL19,DATA!$L$2:$N$1910,IF(LEFT(E19,1)="F",3,2)))</f>
        <v>0.61629999999999996</v>
      </c>
      <c r="I19" s="15"/>
      <c r="J19" s="15">
        <v>18</v>
      </c>
      <c r="K19" s="307">
        <v>235</v>
      </c>
      <c r="L19" s="307">
        <v>250</v>
      </c>
      <c r="M19" s="307">
        <v>262.5</v>
      </c>
      <c r="N19" s="112"/>
      <c r="O19" s="113">
        <f t="shared" si="24"/>
        <v>262.5</v>
      </c>
      <c r="P19" s="305" t="s">
        <v>741</v>
      </c>
      <c r="Q19" s="307">
        <v>140</v>
      </c>
      <c r="R19" s="307">
        <v>147.5</v>
      </c>
      <c r="S19" s="112">
        <v>-155</v>
      </c>
      <c r="T19" s="112"/>
      <c r="U19" s="113">
        <f t="shared" si="25"/>
        <v>147.5</v>
      </c>
      <c r="V19" s="114">
        <f t="shared" si="26"/>
        <v>410</v>
      </c>
      <c r="W19" s="307">
        <v>240</v>
      </c>
      <c r="X19" s="307">
        <v>260</v>
      </c>
      <c r="Y19" s="112">
        <v>-275</v>
      </c>
      <c r="Z19" s="112"/>
      <c r="AA19" s="113">
        <f t="shared" si="27"/>
        <v>260</v>
      </c>
      <c r="AB19" s="114">
        <f t="shared" si="28"/>
        <v>670</v>
      </c>
      <c r="AC19" s="115">
        <f t="shared" si="29"/>
        <v>412.92099999999999</v>
      </c>
      <c r="AD19" s="115">
        <f>IF(OR(AB19=0,D19="",D19&lt;40),0,VLOOKUP($D19,DATA!$A$2:$B$53,2,TRUE)*AC19)</f>
        <v>0</v>
      </c>
      <c r="AE19" s="173">
        <f ca="1">IF(E19="","",OFFSET(Setup!$Q$1,MATCH(E19,Setup!O:O,0)-1,0))</f>
        <v>1</v>
      </c>
      <c r="AF19" s="113" t="str">
        <f t="shared" ca="1" si="30"/>
        <v>1-M_J_C_ABPU-100</v>
      </c>
      <c r="AG19" s="37">
        <f ca="1">IF(OR(AB19=0),0,VLOOKUP(AV19,Setup!$S$6:$T$15,2,TRUE))</f>
        <v>3</v>
      </c>
      <c r="AH19" s="116"/>
      <c r="AI19" s="111" t="s">
        <v>688</v>
      </c>
      <c r="AJ19" s="103">
        <f t="shared" si="31"/>
        <v>1</v>
      </c>
      <c r="AK19" s="37">
        <f t="shared" si="32"/>
        <v>0</v>
      </c>
      <c r="AL19" s="24">
        <f t="shared" si="33"/>
        <v>97</v>
      </c>
      <c r="AM19" s="24">
        <f t="shared" si="34"/>
        <v>670</v>
      </c>
      <c r="AN19" s="24">
        <f t="shared" si="35"/>
        <v>407.5</v>
      </c>
      <c r="AO19" s="36" t="str">
        <f t="shared" si="36"/>
        <v>M</v>
      </c>
      <c r="AP19" s="36"/>
      <c r="AQ19" s="26">
        <f t="shared" si="37"/>
        <v>1</v>
      </c>
      <c r="AR19" s="190">
        <f t="shared" ca="1" si="38"/>
        <v>3608043012</v>
      </c>
      <c r="AS19" s="36">
        <f t="shared" ca="1" si="39"/>
        <v>11</v>
      </c>
      <c r="AT19" s="153">
        <f t="shared" ca="1" si="40"/>
        <v>3608</v>
      </c>
      <c r="AU19" s="94">
        <f t="shared" ca="1" si="41"/>
        <v>11</v>
      </c>
      <c r="AV19" s="174">
        <f t="shared" ca="1" si="42"/>
        <v>1</v>
      </c>
      <c r="AW19" s="157">
        <f t="shared" si="43"/>
        <v>96.95</v>
      </c>
      <c r="AX19" s="24">
        <f t="shared" si="22"/>
        <v>12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3608043012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1</v>
      </c>
      <c r="CL19" s="26">
        <v>1</v>
      </c>
      <c r="CM19" s="26">
        <v>1</v>
      </c>
      <c r="CN19" s="26">
        <v>0</v>
      </c>
      <c r="CO19" s="26">
        <v>0</v>
      </c>
      <c r="CP19" s="26">
        <v>0</v>
      </c>
      <c r="CQ19" s="26">
        <v>1</v>
      </c>
      <c r="CR19" s="26">
        <v>1</v>
      </c>
      <c r="CS19" s="26">
        <v>-1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-1</v>
      </c>
      <c r="CZ19" s="26">
        <v>0</v>
      </c>
    </row>
    <row r="20" spans="1:104" s="26" customFormat="1" x14ac:dyDescent="0.2">
      <c r="A20" s="31">
        <f t="shared" si="23"/>
        <v>292.5</v>
      </c>
      <c r="B20" s="15" t="s">
        <v>34</v>
      </c>
      <c r="C20" s="192" t="s">
        <v>710</v>
      </c>
      <c r="D20" s="15">
        <v>21</v>
      </c>
      <c r="E20" s="15" t="s">
        <v>473</v>
      </c>
      <c r="F20" s="15">
        <v>107.25</v>
      </c>
      <c r="G20" s="37">
        <f>IF(OR(E20="",F20=""),"",IF(LEFT(E20,1)="M",VLOOKUP(F20,Setup!$J$9:$K$23,2,TRUE),VLOOKUP(F20,Setup!$L$9:$M$23,2,TRUE)))</f>
        <v>110</v>
      </c>
      <c r="H20" s="37">
        <f>IF(F20="",0,VLOOKUP(AL20,DATA!$L$2:$N$1910,IF(LEFT(E20,1)="F",3,2)))</f>
        <v>0.59319999999999995</v>
      </c>
      <c r="I20" s="15"/>
      <c r="J20" s="15">
        <v>20</v>
      </c>
      <c r="K20" s="307">
        <v>215</v>
      </c>
      <c r="L20" s="307">
        <v>227.5</v>
      </c>
      <c r="M20" s="307">
        <v>240</v>
      </c>
      <c r="N20" s="112"/>
      <c r="O20" s="113">
        <f t="shared" si="24"/>
        <v>240</v>
      </c>
      <c r="P20" s="305" t="s">
        <v>740</v>
      </c>
      <c r="Q20" s="307">
        <v>127.5</v>
      </c>
      <c r="R20" s="307">
        <v>137.5</v>
      </c>
      <c r="S20" s="112">
        <v>-142.5</v>
      </c>
      <c r="T20" s="112"/>
      <c r="U20" s="113">
        <f t="shared" si="25"/>
        <v>137.5</v>
      </c>
      <c r="V20" s="114">
        <f t="shared" si="26"/>
        <v>377.5</v>
      </c>
      <c r="W20" s="307">
        <v>270</v>
      </c>
      <c r="X20" s="112">
        <v>-292.5</v>
      </c>
      <c r="Y20" s="112">
        <v>-292.5</v>
      </c>
      <c r="Z20" s="112"/>
      <c r="AA20" s="113">
        <f t="shared" si="27"/>
        <v>270</v>
      </c>
      <c r="AB20" s="114">
        <f t="shared" si="28"/>
        <v>647.5</v>
      </c>
      <c r="AC20" s="115">
        <f t="shared" si="29"/>
        <v>384.09699999999998</v>
      </c>
      <c r="AD20" s="115">
        <f>IF(OR(AB20=0,D20="",D20&lt;40),0,VLOOKUP($D20,DATA!$A$2:$B$53,2,TRUE)*AC20)</f>
        <v>0</v>
      </c>
      <c r="AE20" s="173">
        <f ca="1">IF(E20="","",OFFSET(Setup!$Q$1,MATCH(E20,Setup!O:O,0)-1,0))</f>
        <v>1</v>
      </c>
      <c r="AF20" s="113" t="str">
        <f t="shared" ca="1" si="30"/>
        <v>1-M_J_C_BPU-110</v>
      </c>
      <c r="AG20" s="37">
        <f ca="1">IF(OR(AB20=0),0,VLOOKUP(AV20,Setup!$S$6:$T$15,2,TRUE))</f>
        <v>3</v>
      </c>
      <c r="AH20" s="116"/>
      <c r="AI20" s="111" t="s">
        <v>688</v>
      </c>
      <c r="AJ20" s="103">
        <f t="shared" si="31"/>
        <v>1</v>
      </c>
      <c r="AK20" s="37">
        <f t="shared" si="32"/>
        <v>0</v>
      </c>
      <c r="AL20" s="24">
        <f t="shared" si="33"/>
        <v>107.3</v>
      </c>
      <c r="AM20" s="24">
        <f t="shared" si="34"/>
        <v>647.5</v>
      </c>
      <c r="AN20" s="24">
        <f t="shared" si="35"/>
        <v>407.5</v>
      </c>
      <c r="AO20" s="36" t="str">
        <f t="shared" si="36"/>
        <v>M</v>
      </c>
      <c r="AP20" s="36"/>
      <c r="AQ20" s="26">
        <f t="shared" si="37"/>
        <v>1</v>
      </c>
      <c r="AR20" s="190">
        <f t="shared" ca="1" si="38"/>
        <v>3507039007</v>
      </c>
      <c r="AS20" s="36">
        <f t="shared" ca="1" si="39"/>
        <v>16</v>
      </c>
      <c r="AT20" s="153">
        <f t="shared" ca="1" si="40"/>
        <v>3507</v>
      </c>
      <c r="AU20" s="94">
        <f t="shared" ca="1" si="41"/>
        <v>16</v>
      </c>
      <c r="AV20" s="174">
        <f t="shared" ca="1" si="42"/>
        <v>1</v>
      </c>
      <c r="AW20" s="157">
        <f t="shared" si="43"/>
        <v>107.25</v>
      </c>
      <c r="AX20" s="24">
        <f t="shared" si="22"/>
        <v>7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3507039007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1</v>
      </c>
      <c r="CL20" s="26">
        <v>1</v>
      </c>
      <c r="CM20" s="26">
        <v>1</v>
      </c>
      <c r="CN20" s="26">
        <v>0</v>
      </c>
      <c r="CO20" s="26">
        <v>0</v>
      </c>
      <c r="CP20" s="26">
        <v>0</v>
      </c>
      <c r="CQ20" s="26">
        <v>1</v>
      </c>
      <c r="CR20" s="26">
        <v>1</v>
      </c>
      <c r="CS20" s="26">
        <v>-1</v>
      </c>
      <c r="CT20" s="26">
        <v>0</v>
      </c>
      <c r="CU20" s="26">
        <v>0</v>
      </c>
      <c r="CV20" s="26">
        <v>0</v>
      </c>
      <c r="CW20" s="26">
        <v>1</v>
      </c>
      <c r="CX20" s="26">
        <v>-1</v>
      </c>
      <c r="CY20" s="26">
        <v>-1</v>
      </c>
      <c r="CZ20" s="26">
        <v>0</v>
      </c>
    </row>
    <row r="21" spans="1:104" s="26" customFormat="1" x14ac:dyDescent="0.2">
      <c r="A21" s="31">
        <f t="shared" si="23"/>
        <v>295</v>
      </c>
      <c r="B21" s="15" t="s">
        <v>34</v>
      </c>
      <c r="C21" s="192" t="s">
        <v>730</v>
      </c>
      <c r="D21" s="15">
        <v>21</v>
      </c>
      <c r="E21" s="15" t="s">
        <v>473</v>
      </c>
      <c r="F21" s="15">
        <v>138.69999999999999</v>
      </c>
      <c r="G21" s="37">
        <f>IF(OR(E21="",F21=""),"",IF(LEFT(E21,1)="M",VLOOKUP(F21,Setup!$J$9:$K$23,2,TRUE),VLOOKUP(F21,Setup!$L$9:$M$23,2,TRUE)))</f>
        <v>140</v>
      </c>
      <c r="H21" s="37">
        <f>IF(F21="",0,VLOOKUP(AL21,DATA!$L$2:$N$1910,IF(LEFT(E21,1)="F",3,2)))</f>
        <v>0.55959999999999999</v>
      </c>
      <c r="I21" s="15"/>
      <c r="J21" s="15">
        <v>22</v>
      </c>
      <c r="K21" s="307">
        <v>240</v>
      </c>
      <c r="L21" s="112">
        <v>-260</v>
      </c>
      <c r="M21" s="307">
        <v>270</v>
      </c>
      <c r="N21" s="112"/>
      <c r="O21" s="113">
        <f t="shared" si="24"/>
        <v>270</v>
      </c>
      <c r="P21" s="305" t="s">
        <v>743</v>
      </c>
      <c r="Q21" s="307">
        <v>175</v>
      </c>
      <c r="R21" s="307">
        <v>182.5</v>
      </c>
      <c r="S21" s="307">
        <v>190</v>
      </c>
      <c r="T21" s="112"/>
      <c r="U21" s="113">
        <f t="shared" si="25"/>
        <v>190</v>
      </c>
      <c r="V21" s="114">
        <f t="shared" si="26"/>
        <v>460</v>
      </c>
      <c r="W21" s="307">
        <v>270</v>
      </c>
      <c r="X21" s="307">
        <v>285</v>
      </c>
      <c r="Y21" s="307">
        <v>295</v>
      </c>
      <c r="Z21" s="112"/>
      <c r="AA21" s="113">
        <f t="shared" si="27"/>
        <v>295</v>
      </c>
      <c r="AB21" s="114">
        <f t="shared" si="28"/>
        <v>755</v>
      </c>
      <c r="AC21" s="115">
        <f t="shared" si="29"/>
        <v>422.49799999999999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 t="str">
        <f t="shared" ca="1" si="30"/>
        <v>2-M_J_C_BPU-140</v>
      </c>
      <c r="AG21" s="37">
        <f ca="1">IF(OR(AB21=0),0,VLOOKUP(AV21,Setup!$S$6:$T$15,2,TRUE))</f>
        <v>3</v>
      </c>
      <c r="AH21" s="116"/>
      <c r="AI21" s="111" t="s">
        <v>688</v>
      </c>
      <c r="AJ21" s="103">
        <f t="shared" si="31"/>
        <v>1</v>
      </c>
      <c r="AK21" s="37">
        <f t="shared" si="32"/>
        <v>0</v>
      </c>
      <c r="AL21" s="24">
        <f t="shared" si="33"/>
        <v>138.69999999999999</v>
      </c>
      <c r="AM21" s="24">
        <f t="shared" si="34"/>
        <v>755</v>
      </c>
      <c r="AN21" s="24">
        <f t="shared" si="35"/>
        <v>485</v>
      </c>
      <c r="AO21" s="36" t="str">
        <f t="shared" si="36"/>
        <v>M</v>
      </c>
      <c r="AP21" s="36"/>
      <c r="AQ21" s="26">
        <f t="shared" si="37"/>
        <v>1</v>
      </c>
      <c r="AR21" s="190">
        <f t="shared" ca="1" si="38"/>
        <v>3505046001</v>
      </c>
      <c r="AS21" s="36">
        <f t="shared" ca="1" si="39"/>
        <v>19</v>
      </c>
      <c r="AT21" s="153">
        <f t="shared" ca="1" si="40"/>
        <v>3505</v>
      </c>
      <c r="AU21" s="94">
        <f t="shared" ca="1" si="41"/>
        <v>18</v>
      </c>
      <c r="AV21" s="174">
        <f t="shared" ca="1" si="42"/>
        <v>2</v>
      </c>
      <c r="AW21" s="157">
        <f t="shared" si="43"/>
        <v>138.69999999999999</v>
      </c>
      <c r="AX21" s="24">
        <f t="shared" si="22"/>
        <v>1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3505046001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1</v>
      </c>
      <c r="CL21" s="26">
        <v>-1</v>
      </c>
      <c r="CM21" s="26">
        <v>1</v>
      </c>
      <c r="CN21" s="26">
        <v>0</v>
      </c>
      <c r="CO21" s="26">
        <v>0</v>
      </c>
      <c r="CP21" s="26">
        <v>0</v>
      </c>
      <c r="CQ21" s="26">
        <v>1</v>
      </c>
      <c r="CR21" s="26">
        <v>1</v>
      </c>
      <c r="CS21" s="26">
        <v>1</v>
      </c>
      <c r="CT21" s="26">
        <v>0</v>
      </c>
      <c r="CU21" s="26">
        <v>0</v>
      </c>
      <c r="CV21" s="26">
        <v>0</v>
      </c>
      <c r="CW21" s="26">
        <v>1</v>
      </c>
      <c r="CX21" s="26">
        <v>1</v>
      </c>
      <c r="CY21" s="26">
        <v>1</v>
      </c>
      <c r="CZ21" s="26">
        <v>0</v>
      </c>
    </row>
    <row r="22" spans="1:104" s="26" customFormat="1" x14ac:dyDescent="0.2">
      <c r="A22" s="31">
        <f t="shared" si="23"/>
        <v>295</v>
      </c>
      <c r="B22" s="15" t="s">
        <v>34</v>
      </c>
      <c r="C22" s="192" t="s">
        <v>706</v>
      </c>
      <c r="D22" s="15">
        <v>23</v>
      </c>
      <c r="E22" s="15" t="s">
        <v>473</v>
      </c>
      <c r="F22" s="15">
        <v>138.69999999999999</v>
      </c>
      <c r="G22" s="37">
        <f>IF(OR(E22="",F22=""),"",IF(LEFT(E22,1)="M",VLOOKUP(F22,Setup!$J$9:$K$23,2,TRUE),VLOOKUP(F22,Setup!$L$9:$M$23,2,TRUE)))</f>
        <v>140</v>
      </c>
      <c r="H22" s="37">
        <f>IF(F22="",0,VLOOKUP(AL22,DATA!$L$2:$N$1910,IF(LEFT(E22,1)="F",3,2)))</f>
        <v>0.55959999999999999</v>
      </c>
      <c r="I22" s="15"/>
      <c r="J22" s="306" t="s">
        <v>745</v>
      </c>
      <c r="K22" s="307">
        <v>320</v>
      </c>
      <c r="L22" s="307">
        <v>340</v>
      </c>
      <c r="M22" s="307">
        <v>350</v>
      </c>
      <c r="N22" s="112"/>
      <c r="O22" s="113">
        <f t="shared" si="24"/>
        <v>350</v>
      </c>
      <c r="P22" s="305" t="s">
        <v>740</v>
      </c>
      <c r="Q22" s="307">
        <v>170</v>
      </c>
      <c r="R22" s="307">
        <v>185</v>
      </c>
      <c r="S22" s="307">
        <v>192.5</v>
      </c>
      <c r="T22" s="112"/>
      <c r="U22" s="113">
        <f t="shared" si="25"/>
        <v>192.5</v>
      </c>
      <c r="V22" s="114">
        <f t="shared" si="26"/>
        <v>542.5</v>
      </c>
      <c r="W22" s="307">
        <v>260</v>
      </c>
      <c r="X22" s="307">
        <v>280</v>
      </c>
      <c r="Y22" s="112">
        <v>-295</v>
      </c>
      <c r="Z22" s="112"/>
      <c r="AA22" s="113">
        <f t="shared" si="27"/>
        <v>280</v>
      </c>
      <c r="AB22" s="114">
        <f t="shared" si="28"/>
        <v>822.5</v>
      </c>
      <c r="AC22" s="115">
        <f t="shared" si="29"/>
        <v>460.27100000000002</v>
      </c>
      <c r="AD22" s="115">
        <f>IF(OR(AB22=0,D22="",D22&lt;40),0,VLOOKUP($D22,DATA!$A$2:$B$53,2,TRUE)*AC22)</f>
        <v>0</v>
      </c>
      <c r="AE22" s="173">
        <f ca="1">IF(E22="","",OFFSET(Setup!$Q$1,MATCH(E22,Setup!O:O,0)-1,0))</f>
        <v>1</v>
      </c>
      <c r="AF22" s="113" t="str">
        <f t="shared" ca="1" si="30"/>
        <v>1-M_J_C_BPU-140</v>
      </c>
      <c r="AG22" s="37">
        <f ca="1">IF(OR(AB22=0),0,VLOOKUP(AV22,Setup!$S$6:$T$15,2,TRUE))</f>
        <v>3</v>
      </c>
      <c r="AH22" s="116"/>
      <c r="AI22" s="111" t="s">
        <v>688</v>
      </c>
      <c r="AJ22" s="103">
        <f t="shared" si="31"/>
        <v>1</v>
      </c>
      <c r="AK22" s="37">
        <f t="shared" si="32"/>
        <v>0</v>
      </c>
      <c r="AL22" s="24">
        <f t="shared" si="33"/>
        <v>138.69999999999999</v>
      </c>
      <c r="AM22" s="24">
        <f t="shared" si="34"/>
        <v>822.5</v>
      </c>
      <c r="AN22" s="24">
        <f t="shared" si="35"/>
        <v>472.5</v>
      </c>
      <c r="AO22" s="36" t="str">
        <f t="shared" si="36"/>
        <v>M</v>
      </c>
      <c r="AP22" s="36"/>
      <c r="AQ22" s="26">
        <f t="shared" si="37"/>
        <v>1</v>
      </c>
      <c r="AR22" s="190">
        <f t="shared" ca="1" si="38"/>
        <v>3505048001</v>
      </c>
      <c r="AS22" s="36">
        <f t="shared" ca="1" si="39"/>
        <v>18</v>
      </c>
      <c r="AT22" s="153">
        <f t="shared" ca="1" si="40"/>
        <v>3505</v>
      </c>
      <c r="AU22" s="94">
        <f t="shared" ca="1" si="41"/>
        <v>18</v>
      </c>
      <c r="AV22" s="174">
        <f t="shared" ca="1" si="42"/>
        <v>1</v>
      </c>
      <c r="AW22" s="157">
        <f t="shared" si="43"/>
        <v>138.69999999999999</v>
      </c>
      <c r="AX22" s="24">
        <f t="shared" si="22"/>
        <v>1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3505048001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1</v>
      </c>
      <c r="CL22" s="26">
        <v>1</v>
      </c>
      <c r="CM22" s="26">
        <v>1</v>
      </c>
      <c r="CN22" s="26">
        <v>0</v>
      </c>
      <c r="CO22" s="26">
        <v>0</v>
      </c>
      <c r="CP22" s="26">
        <v>0</v>
      </c>
      <c r="CQ22" s="26">
        <v>1</v>
      </c>
      <c r="CR22" s="26">
        <v>1</v>
      </c>
      <c r="CS22" s="26">
        <v>1</v>
      </c>
      <c r="CT22" s="26">
        <v>0</v>
      </c>
      <c r="CU22" s="26">
        <v>0</v>
      </c>
      <c r="CV22" s="26">
        <v>0</v>
      </c>
      <c r="CW22" s="26">
        <v>1</v>
      </c>
      <c r="CX22" s="26">
        <v>1</v>
      </c>
      <c r="CY22" s="26">
        <v>-1</v>
      </c>
      <c r="CZ22" s="26">
        <v>0</v>
      </c>
    </row>
    <row r="23" spans="1:104" s="26" customFormat="1" x14ac:dyDescent="0.2">
      <c r="A23" s="31">
        <f t="shared" si="23"/>
        <v>310</v>
      </c>
      <c r="B23" s="15" t="s">
        <v>34</v>
      </c>
      <c r="C23" s="192" t="s">
        <v>728</v>
      </c>
      <c r="D23" s="15">
        <v>23</v>
      </c>
      <c r="E23" s="15" t="s">
        <v>473</v>
      </c>
      <c r="F23" s="15">
        <v>85.9</v>
      </c>
      <c r="G23" s="37">
        <f>IF(OR(E23="",F23=""),"",IF(LEFT(E23,1)="M",VLOOKUP(F23,Setup!$J$9:$K$23,2,TRUE),VLOOKUP(F23,Setup!$L$9:$M$23,2,TRUE)))</f>
        <v>90</v>
      </c>
      <c r="H23" s="37">
        <f>IF(F23="",0,VLOOKUP(AL23,DATA!$L$2:$N$1910,IF(LEFT(E23,1)="F",3,2)))</f>
        <v>0.65449999999999997</v>
      </c>
      <c r="I23" s="15"/>
      <c r="J23" s="15">
        <v>18</v>
      </c>
      <c r="K23" s="112">
        <v>-210</v>
      </c>
      <c r="L23" s="307">
        <v>210</v>
      </c>
      <c r="M23" s="112">
        <v>-220</v>
      </c>
      <c r="N23" s="112"/>
      <c r="O23" s="113">
        <f t="shared" si="24"/>
        <v>210</v>
      </c>
      <c r="P23" s="305" t="s">
        <v>743</v>
      </c>
      <c r="Q23" s="307">
        <v>135</v>
      </c>
      <c r="R23" s="112">
        <v>-140</v>
      </c>
      <c r="S23" s="112">
        <v>-140</v>
      </c>
      <c r="T23" s="112"/>
      <c r="U23" s="113">
        <f t="shared" si="25"/>
        <v>135</v>
      </c>
      <c r="V23" s="114">
        <f t="shared" si="26"/>
        <v>345</v>
      </c>
      <c r="W23" s="307">
        <v>280</v>
      </c>
      <c r="X23" s="307">
        <v>300</v>
      </c>
      <c r="Y23" s="112">
        <v>-310</v>
      </c>
      <c r="Z23" s="112"/>
      <c r="AA23" s="113">
        <f t="shared" si="27"/>
        <v>300</v>
      </c>
      <c r="AB23" s="114">
        <f t="shared" si="28"/>
        <v>645</v>
      </c>
      <c r="AC23" s="115">
        <f t="shared" si="29"/>
        <v>422.15249999999997</v>
      </c>
      <c r="AD23" s="115">
        <f>IF(OR(AB23=0,D23="",D23&lt;40),0,VLOOKUP($D23,DATA!$A$2:$B$53,2,TRUE)*AC23)</f>
        <v>0</v>
      </c>
      <c r="AE23" s="173">
        <f ca="1">IF(E23="","",OFFSET(Setup!$Q$1,MATCH(E23,Setup!O:O,0)-1,0))</f>
        <v>1</v>
      </c>
      <c r="AF23" s="113" t="str">
        <f t="shared" ca="1" si="30"/>
        <v>1-M_J_C_BPU-90</v>
      </c>
      <c r="AG23" s="37">
        <f ca="1">IF(OR(AB23=0),0,VLOOKUP(AV23,Setup!$S$6:$T$15,2,TRUE))</f>
        <v>3</v>
      </c>
      <c r="AH23" s="116"/>
      <c r="AI23" s="111" t="s">
        <v>688</v>
      </c>
      <c r="AJ23" s="103">
        <f t="shared" si="31"/>
        <v>1</v>
      </c>
      <c r="AK23" s="37">
        <f t="shared" si="32"/>
        <v>0</v>
      </c>
      <c r="AL23" s="24">
        <f t="shared" si="33"/>
        <v>85.9</v>
      </c>
      <c r="AM23" s="24">
        <f t="shared" si="34"/>
        <v>645</v>
      </c>
      <c r="AN23" s="24">
        <f t="shared" si="35"/>
        <v>435</v>
      </c>
      <c r="AO23" s="36" t="str">
        <f t="shared" si="36"/>
        <v>M</v>
      </c>
      <c r="AP23" s="36"/>
      <c r="AQ23" s="26">
        <f t="shared" si="37"/>
        <v>1</v>
      </c>
      <c r="AR23" s="190">
        <f t="shared" ca="1" si="38"/>
        <v>3509038023</v>
      </c>
      <c r="AS23" s="36">
        <f t="shared" ca="1" si="39"/>
        <v>15</v>
      </c>
      <c r="AT23" s="153">
        <f t="shared" ca="1" si="40"/>
        <v>3509</v>
      </c>
      <c r="AU23" s="94">
        <f t="shared" ca="1" si="41"/>
        <v>15</v>
      </c>
      <c r="AV23" s="174">
        <f t="shared" ca="1" si="42"/>
        <v>1</v>
      </c>
      <c r="AW23" s="157">
        <f t="shared" si="43"/>
        <v>85.9</v>
      </c>
      <c r="AX23" s="24">
        <f t="shared" si="22"/>
        <v>23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3509038023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-1</v>
      </c>
      <c r="CL23" s="26">
        <v>1</v>
      </c>
      <c r="CM23" s="26">
        <v>-1</v>
      </c>
      <c r="CN23" s="26">
        <v>0</v>
      </c>
      <c r="CO23" s="26">
        <v>0</v>
      </c>
      <c r="CP23" s="26">
        <v>0</v>
      </c>
      <c r="CQ23" s="26">
        <v>1</v>
      </c>
      <c r="CR23" s="26">
        <v>-1</v>
      </c>
      <c r="CS23" s="26">
        <v>-1</v>
      </c>
      <c r="CT23" s="26">
        <v>0</v>
      </c>
      <c r="CU23" s="26">
        <v>0</v>
      </c>
      <c r="CV23" s="26">
        <v>0</v>
      </c>
      <c r="CW23" s="26">
        <v>1</v>
      </c>
      <c r="CX23" s="26">
        <v>1</v>
      </c>
      <c r="CY23" s="26">
        <v>-1</v>
      </c>
      <c r="CZ23" s="26">
        <v>0</v>
      </c>
    </row>
    <row r="24" spans="1:104" s="26" customFormat="1" x14ac:dyDescent="0.2">
      <c r="A24" s="31">
        <f t="shared" si="23"/>
        <v>312.5</v>
      </c>
      <c r="B24" s="15" t="s">
        <v>34</v>
      </c>
      <c r="C24" s="192" t="s">
        <v>729</v>
      </c>
      <c r="D24" s="15">
        <v>23</v>
      </c>
      <c r="E24" s="15" t="s">
        <v>473</v>
      </c>
      <c r="F24" s="15">
        <v>119.75</v>
      </c>
      <c r="G24" s="37">
        <f>IF(OR(E24="",F24=""),"",IF(LEFT(E24,1)="M",VLOOKUP(F24,Setup!$J$9:$K$23,2,TRUE),VLOOKUP(F24,Setup!$L$9:$M$23,2,TRUE)))</f>
        <v>125</v>
      </c>
      <c r="H24" s="37">
        <f>IF(F24="",0,VLOOKUP(AL24,DATA!$L$2:$N$1910,IF(LEFT(E24,1)="F",3,2)))</f>
        <v>0.57509999999999994</v>
      </c>
      <c r="I24" s="15"/>
      <c r="J24" s="15">
        <v>22</v>
      </c>
      <c r="K24" s="112">
        <v>-240</v>
      </c>
      <c r="L24" s="307">
        <v>240</v>
      </c>
      <c r="M24" s="307">
        <v>250</v>
      </c>
      <c r="N24" s="112"/>
      <c r="O24" s="113">
        <f t="shared" si="24"/>
        <v>250</v>
      </c>
      <c r="P24" s="305" t="s">
        <v>743</v>
      </c>
      <c r="Q24" s="307">
        <v>185</v>
      </c>
      <c r="R24" s="307">
        <v>192.5</v>
      </c>
      <c r="S24" s="307">
        <v>197.5</v>
      </c>
      <c r="T24" s="112"/>
      <c r="U24" s="113">
        <f t="shared" si="25"/>
        <v>197.5</v>
      </c>
      <c r="V24" s="114">
        <f t="shared" si="26"/>
        <v>447.5</v>
      </c>
      <c r="W24" s="307">
        <v>290</v>
      </c>
      <c r="X24" s="307">
        <v>305</v>
      </c>
      <c r="Y24" s="307">
        <v>312.5</v>
      </c>
      <c r="Z24" s="112"/>
      <c r="AA24" s="113">
        <f t="shared" si="27"/>
        <v>312.5</v>
      </c>
      <c r="AB24" s="114">
        <f t="shared" si="28"/>
        <v>760</v>
      </c>
      <c r="AC24" s="115">
        <f t="shared" si="29"/>
        <v>437.07599999999996</v>
      </c>
      <c r="AD24" s="115">
        <f>IF(OR(AB24=0,D24="",D24&lt;40),0,VLOOKUP($D24,DATA!$A$2:$B$53,2,TRUE)*AC24)</f>
        <v>0</v>
      </c>
      <c r="AE24" s="173">
        <f ca="1">IF(E24="","",OFFSET(Setup!$Q$1,MATCH(E24,Setup!O:O,0)-1,0))</f>
        <v>1</v>
      </c>
      <c r="AF24" s="113" t="str">
        <f t="shared" ca="1" si="30"/>
        <v>1-M_J_C_BPU-125</v>
      </c>
      <c r="AG24" s="37">
        <f ca="1">IF(OR(AB24=0),0,VLOOKUP(AV24,Setup!$S$6:$T$15,2,TRUE))</f>
        <v>3</v>
      </c>
      <c r="AH24" s="116"/>
      <c r="AI24" s="111" t="s">
        <v>688</v>
      </c>
      <c r="AJ24" s="103">
        <f t="shared" si="31"/>
        <v>1</v>
      </c>
      <c r="AK24" s="37">
        <f t="shared" si="32"/>
        <v>0</v>
      </c>
      <c r="AL24" s="24">
        <f t="shared" si="33"/>
        <v>119.8</v>
      </c>
      <c r="AM24" s="24">
        <f t="shared" si="34"/>
        <v>760</v>
      </c>
      <c r="AN24" s="24">
        <f t="shared" si="35"/>
        <v>510</v>
      </c>
      <c r="AO24" s="36" t="str">
        <f t="shared" si="36"/>
        <v>M</v>
      </c>
      <c r="AP24" s="36"/>
      <c r="AQ24" s="26">
        <f t="shared" si="37"/>
        <v>1</v>
      </c>
      <c r="AR24" s="190">
        <f t="shared" ca="1" si="38"/>
        <v>3506047005</v>
      </c>
      <c r="AS24" s="36">
        <f t="shared" ca="1" si="39"/>
        <v>17</v>
      </c>
      <c r="AT24" s="153">
        <f t="shared" ca="1" si="40"/>
        <v>3506</v>
      </c>
      <c r="AU24" s="94">
        <f t="shared" ca="1" si="41"/>
        <v>17</v>
      </c>
      <c r="AV24" s="174">
        <f t="shared" ca="1" si="42"/>
        <v>1</v>
      </c>
      <c r="AW24" s="157">
        <f t="shared" si="43"/>
        <v>119.75</v>
      </c>
      <c r="AX24" s="24">
        <f t="shared" si="22"/>
        <v>5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3506047005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-1</v>
      </c>
      <c r="CL24" s="26">
        <v>1</v>
      </c>
      <c r="CM24" s="26">
        <v>1</v>
      </c>
      <c r="CN24" s="26">
        <v>0</v>
      </c>
      <c r="CO24" s="26">
        <v>0</v>
      </c>
      <c r="CP24" s="26">
        <v>0</v>
      </c>
      <c r="CQ24" s="26">
        <v>1</v>
      </c>
      <c r="CR24" s="26">
        <v>1</v>
      </c>
      <c r="CS24" s="26">
        <v>1</v>
      </c>
      <c r="CT24" s="26">
        <v>0</v>
      </c>
      <c r="CU24" s="26">
        <v>0</v>
      </c>
      <c r="CV24" s="26">
        <v>0</v>
      </c>
      <c r="CW24" s="26">
        <v>1</v>
      </c>
      <c r="CX24" s="26">
        <v>1</v>
      </c>
      <c r="CY24" s="26">
        <v>1</v>
      </c>
      <c r="CZ24" s="26">
        <v>0</v>
      </c>
    </row>
    <row r="25" spans="1:104" s="26" customFormat="1" x14ac:dyDescent="0.2">
      <c r="A25" s="31" t="str">
        <f t="shared" si="23"/>
        <v/>
      </c>
      <c r="B25" s="15" t="s">
        <v>34</v>
      </c>
      <c r="C25" s="192" t="s">
        <v>737</v>
      </c>
      <c r="D25" s="15">
        <v>20</v>
      </c>
      <c r="E25" s="15" t="s">
        <v>461</v>
      </c>
      <c r="F25" s="15">
        <v>98.75</v>
      </c>
      <c r="G25" s="37">
        <f>IF(OR(E25="",F25=""),"",IF(LEFT(E25,1)="M",VLOOKUP(F25,Setup!$J$9:$K$23,2,TRUE),VLOOKUP(F25,Setup!$L$9:$M$23,2,TRUE)))</f>
        <v>100</v>
      </c>
      <c r="H25" s="37">
        <f>IF(F25="",0,VLOOKUP(AL25,DATA!$L$2:$N$1910,IF(LEFT(E25,1)="F",3,2)))</f>
        <v>0.61160000000000003</v>
      </c>
      <c r="I25" s="15"/>
      <c r="J25" s="15"/>
      <c r="K25" s="112"/>
      <c r="L25" s="112"/>
      <c r="M25" s="112"/>
      <c r="N25" s="112"/>
      <c r="O25" s="113">
        <f t="shared" si="24"/>
        <v>0</v>
      </c>
      <c r="P25" s="305" t="s">
        <v>740</v>
      </c>
      <c r="Q25" s="307">
        <v>180</v>
      </c>
      <c r="R25" s="307">
        <v>190</v>
      </c>
      <c r="S25" s="112"/>
      <c r="T25" s="112"/>
      <c r="U25" s="113">
        <f t="shared" si="25"/>
        <v>190</v>
      </c>
      <c r="V25" s="114">
        <f t="shared" si="26"/>
        <v>0</v>
      </c>
      <c r="W25" s="112"/>
      <c r="X25" s="112"/>
      <c r="Y25" s="112"/>
      <c r="Z25" s="112"/>
      <c r="AA25" s="113">
        <f t="shared" si="27"/>
        <v>0</v>
      </c>
      <c r="AB25" s="114">
        <f t="shared" si="28"/>
        <v>0</v>
      </c>
      <c r="AC25" s="115">
        <f t="shared" si="29"/>
        <v>0</v>
      </c>
      <c r="AD25" s="115">
        <f>IF(OR(AB25=0,D25="",D25&lt;40),0,VLOOKUP($D25,DATA!$A$2:$B$53,2,TRUE)*AC25)</f>
        <v>0</v>
      </c>
      <c r="AE25" s="173">
        <f ca="1">IF(E25="","",OFFSET(Setup!$Q$1,MATCH(E25,Setup!O:O,0)-1,0))</f>
        <v>1</v>
      </c>
      <c r="AF25" s="113">
        <f t="shared" ca="1" si="30"/>
        <v>0</v>
      </c>
      <c r="AG25" s="37">
        <f>IF(OR(AB25=0),0,VLOOKUP(AV25,Setup!$S$6:$T$15,2,TRUE))</f>
        <v>0</v>
      </c>
      <c r="AH25" s="116"/>
      <c r="AI25" s="111" t="s">
        <v>688</v>
      </c>
      <c r="AJ25" s="103">
        <f t="shared" si="31"/>
        <v>1</v>
      </c>
      <c r="AK25" s="37">
        <f t="shared" si="32"/>
        <v>0</v>
      </c>
      <c r="AL25" s="24">
        <f t="shared" si="33"/>
        <v>98.8</v>
      </c>
      <c r="AM25" s="24">
        <f t="shared" si="34"/>
        <v>0</v>
      </c>
      <c r="AN25" s="24">
        <f t="shared" si="35"/>
        <v>0</v>
      </c>
      <c r="AO25" s="36" t="str">
        <f t="shared" si="36"/>
        <v>M</v>
      </c>
      <c r="AP25" s="36"/>
      <c r="AQ25" s="26">
        <f t="shared" si="37"/>
        <v>0</v>
      </c>
      <c r="AR25" s="190">
        <f t="shared" ca="1" si="38"/>
        <v>3308000000</v>
      </c>
      <c r="AS25" s="36">
        <f t="shared" ca="1" si="39"/>
        <v>32</v>
      </c>
      <c r="AT25" s="153">
        <f t="shared" ca="1" si="40"/>
        <v>3308</v>
      </c>
      <c r="AU25" s="94">
        <f t="shared" ca="1" si="41"/>
        <v>32</v>
      </c>
      <c r="AV25" s="174">
        <f t="shared" ca="1" si="42"/>
        <v>1</v>
      </c>
      <c r="AW25" s="157">
        <f t="shared" si="43"/>
        <v>98.75</v>
      </c>
      <c r="AX25" s="24">
        <f t="shared" si="22"/>
        <v>11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3308000000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</row>
    <row r="26" spans="1:104" s="26" customFormat="1" x14ac:dyDescent="0.2">
      <c r="A26" s="31" t="str">
        <f t="shared" si="23"/>
        <v/>
      </c>
      <c r="B26" s="15" t="s">
        <v>34</v>
      </c>
      <c r="C26" s="192" t="s">
        <v>717</v>
      </c>
      <c r="D26" s="15" t="s">
        <v>734</v>
      </c>
      <c r="E26" s="15" t="s">
        <v>461</v>
      </c>
      <c r="F26" s="15">
        <v>90</v>
      </c>
      <c r="G26" s="37">
        <f>IF(OR(E26="",F26=""),"",IF(LEFT(E26,1)="M",VLOOKUP(F26,Setup!$J$9:$K$23,2,TRUE),VLOOKUP(F26,Setup!$L$9:$M$23,2,TRUE)))</f>
        <v>90</v>
      </c>
      <c r="H26" s="37">
        <f>IF(F26="",0,VLOOKUP(AL26,DATA!$L$2:$N$1910,IF(LEFT(E26,1)="F",3,2)))</f>
        <v>0.63839999999999997</v>
      </c>
      <c r="I26" s="15"/>
      <c r="J26" s="15"/>
      <c r="K26" s="112"/>
      <c r="L26" s="112"/>
      <c r="M26" s="112"/>
      <c r="N26" s="112"/>
      <c r="O26" s="113">
        <f t="shared" si="24"/>
        <v>0</v>
      </c>
      <c r="P26" s="197"/>
      <c r="Q26" s="112"/>
      <c r="R26" s="112"/>
      <c r="S26" s="112"/>
      <c r="T26" s="112"/>
      <c r="U26" s="113">
        <f t="shared" si="25"/>
        <v>0</v>
      </c>
      <c r="V26" s="114">
        <f t="shared" si="26"/>
        <v>0</v>
      </c>
      <c r="W26" s="112"/>
      <c r="X26" s="112"/>
      <c r="Y26" s="112"/>
      <c r="Z26" s="112"/>
      <c r="AA26" s="113">
        <f t="shared" si="27"/>
        <v>0</v>
      </c>
      <c r="AB26" s="114">
        <f t="shared" si="28"/>
        <v>0</v>
      </c>
      <c r="AC26" s="115">
        <f t="shared" si="29"/>
        <v>0</v>
      </c>
      <c r="AD26" s="115">
        <f>IF(OR(AB26=0,D26="",D26&lt;40),0,VLOOKUP($D26,DATA!$A$2:$B$53,2,TRUE)*AC26)</f>
        <v>0</v>
      </c>
      <c r="AE26" s="173">
        <f ca="1">IF(E26="","",OFFSET(Setup!$Q$1,MATCH(E26,Setup!O:O,0)-1,0))</f>
        <v>1</v>
      </c>
      <c r="AF26" s="113">
        <f t="shared" ca="1" si="30"/>
        <v>0</v>
      </c>
      <c r="AG26" s="37">
        <f>IF(OR(AB26=0),0,VLOOKUP(AV26,Setup!$S$6:$T$15,2,TRUE))</f>
        <v>0</v>
      </c>
      <c r="AH26" s="116"/>
      <c r="AI26" s="111" t="s">
        <v>688</v>
      </c>
      <c r="AJ26" s="103">
        <f t="shared" si="31"/>
        <v>1</v>
      </c>
      <c r="AK26" s="37">
        <f t="shared" si="32"/>
        <v>0</v>
      </c>
      <c r="AL26" s="24">
        <f t="shared" si="33"/>
        <v>90</v>
      </c>
      <c r="AM26" s="24">
        <f t="shared" si="34"/>
        <v>0</v>
      </c>
      <c r="AN26" s="24">
        <f t="shared" si="35"/>
        <v>0</v>
      </c>
      <c r="AO26" s="36" t="str">
        <f t="shared" si="36"/>
        <v>M</v>
      </c>
      <c r="AP26" s="36"/>
      <c r="AQ26" s="26">
        <f t="shared" si="37"/>
        <v>0</v>
      </c>
      <c r="AR26" s="190">
        <f t="shared" ca="1" si="38"/>
        <v>3309000000</v>
      </c>
      <c r="AS26" s="36">
        <f t="shared" ca="1" si="39"/>
        <v>31</v>
      </c>
      <c r="AT26" s="153">
        <f t="shared" ca="1" si="40"/>
        <v>3309</v>
      </c>
      <c r="AU26" s="94">
        <f t="shared" ca="1" si="41"/>
        <v>31</v>
      </c>
      <c r="AV26" s="174">
        <f t="shared" ca="1" si="42"/>
        <v>1</v>
      </c>
      <c r="AW26" s="157">
        <f t="shared" si="43"/>
        <v>90</v>
      </c>
      <c r="AX26" s="24">
        <f t="shared" si="22"/>
        <v>15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3309000000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</row>
    <row r="27" spans="1:104" s="26" customFormat="1" x14ac:dyDescent="0.2">
      <c r="A27" s="31">
        <f t="shared" ref="A27:A56" si="44">IF(W27,ABS(W27+0.0001*I27),"")</f>
        <v>105</v>
      </c>
      <c r="B27" s="15" t="s">
        <v>32</v>
      </c>
      <c r="C27" s="192" t="s">
        <v>738</v>
      </c>
      <c r="D27" s="15">
        <v>17</v>
      </c>
      <c r="E27" s="15" t="s">
        <v>490</v>
      </c>
      <c r="F27" s="15">
        <v>56</v>
      </c>
      <c r="G27" s="37">
        <f>IF(OR(E27="",F27=""),"",IF(LEFT(E27,1)="M",VLOOKUP(F27,Setup!$J$9:$K$23,2,TRUE),VLOOKUP(F27,Setup!$L$9:$M$23,2,TRUE)))</f>
        <v>56</v>
      </c>
      <c r="H27" s="37">
        <f>IF(F27="",0,VLOOKUP(AL27,DATA!$L$2:$N$1910,IF(LEFT(E27,1)="F",3,2)))</f>
        <v>0.9103</v>
      </c>
      <c r="I27" s="15"/>
      <c r="J27" s="15">
        <v>15</v>
      </c>
      <c r="K27" s="307">
        <v>80</v>
      </c>
      <c r="L27" s="307">
        <v>90</v>
      </c>
      <c r="M27" s="307">
        <v>100</v>
      </c>
      <c r="N27" s="112"/>
      <c r="O27" s="113">
        <f t="shared" si="24"/>
        <v>100</v>
      </c>
      <c r="P27" s="305" t="s">
        <v>741</v>
      </c>
      <c r="Q27" s="307">
        <v>62.5</v>
      </c>
      <c r="R27" s="307">
        <v>70</v>
      </c>
      <c r="S27" s="112">
        <v>-80</v>
      </c>
      <c r="T27" s="112"/>
      <c r="U27" s="113">
        <f t="shared" si="25"/>
        <v>70</v>
      </c>
      <c r="V27" s="114">
        <f t="shared" si="26"/>
        <v>170</v>
      </c>
      <c r="W27" s="307">
        <v>105</v>
      </c>
      <c r="X27" s="307">
        <v>120</v>
      </c>
      <c r="Y27" s="307">
        <v>130</v>
      </c>
      <c r="Z27" s="112"/>
      <c r="AA27" s="113">
        <f t="shared" si="27"/>
        <v>130</v>
      </c>
      <c r="AB27" s="114">
        <f t="shared" si="28"/>
        <v>300</v>
      </c>
      <c r="AC27" s="115">
        <f t="shared" si="29"/>
        <v>273.08999999999997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 t="str">
        <f t="shared" ca="1" si="30"/>
        <v>1-M_T2_C_ABPU-56</v>
      </c>
      <c r="AG27" s="37">
        <f ca="1">IF(OR(AB27=0),0,VLOOKUP(AV27,Setup!$S$6:$T$15,2,TRUE))</f>
        <v>3</v>
      </c>
      <c r="AH27" s="116"/>
      <c r="AI27" s="111" t="s">
        <v>688</v>
      </c>
      <c r="AJ27" s="103">
        <f t="shared" si="31"/>
        <v>1</v>
      </c>
      <c r="AK27" s="37">
        <f t="shared" si="32"/>
        <v>6</v>
      </c>
      <c r="AL27" s="24">
        <f t="shared" si="33"/>
        <v>56</v>
      </c>
      <c r="AM27" s="24">
        <f t="shared" si="34"/>
        <v>300</v>
      </c>
      <c r="AN27" s="24">
        <f t="shared" si="35"/>
        <v>200</v>
      </c>
      <c r="AO27" s="36" t="str">
        <f t="shared" si="36"/>
        <v>M</v>
      </c>
      <c r="AP27" s="36"/>
      <c r="AQ27" s="26">
        <f t="shared" si="37"/>
        <v>1</v>
      </c>
      <c r="AR27" s="190">
        <f t="shared" ca="1" si="38"/>
        <v>2014012046</v>
      </c>
      <c r="AS27" s="36">
        <f t="shared" ca="1" si="39"/>
        <v>38</v>
      </c>
      <c r="AT27" s="153">
        <f t="shared" ca="1" si="40"/>
        <v>2014</v>
      </c>
      <c r="AU27" s="94">
        <f t="shared" ca="1" si="41"/>
        <v>38</v>
      </c>
      <c r="AV27" s="174">
        <f t="shared" ca="1" si="42"/>
        <v>1</v>
      </c>
      <c r="AW27" s="157">
        <f t="shared" si="43"/>
        <v>56</v>
      </c>
      <c r="AX27" s="24">
        <f t="shared" si="22"/>
        <v>46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2014012046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1</v>
      </c>
      <c r="CL27" s="26">
        <v>1</v>
      </c>
      <c r="CM27" s="26">
        <v>1</v>
      </c>
      <c r="CN27" s="26">
        <v>0</v>
      </c>
      <c r="CO27" s="26">
        <v>0</v>
      </c>
      <c r="CP27" s="26">
        <v>0</v>
      </c>
      <c r="CQ27" s="26">
        <v>1</v>
      </c>
      <c r="CR27" s="26">
        <v>1</v>
      </c>
      <c r="CS27" s="26">
        <v>-1</v>
      </c>
      <c r="CT27" s="26">
        <v>0</v>
      </c>
      <c r="CU27" s="26">
        <v>0</v>
      </c>
      <c r="CV27" s="26">
        <v>0</v>
      </c>
      <c r="CW27" s="26">
        <v>1</v>
      </c>
      <c r="CX27" s="26">
        <v>1</v>
      </c>
      <c r="CY27" s="26">
        <v>1</v>
      </c>
      <c r="CZ27" s="26">
        <v>0</v>
      </c>
    </row>
    <row r="28" spans="1:104" s="26" customFormat="1" x14ac:dyDescent="0.2">
      <c r="A28" s="31">
        <f t="shared" si="44"/>
        <v>165</v>
      </c>
      <c r="B28" s="15" t="s">
        <v>32</v>
      </c>
      <c r="C28" s="192" t="s">
        <v>695</v>
      </c>
      <c r="D28" s="15">
        <v>16</v>
      </c>
      <c r="E28" s="15" t="s">
        <v>488</v>
      </c>
      <c r="F28" s="15">
        <v>72.95</v>
      </c>
      <c r="G28" s="37">
        <f>IF(OR(E28="",F28=""),"",IF(LEFT(E28,1)="M",VLOOKUP(F28,Setup!$J$9:$K$23,2,TRUE),VLOOKUP(F28,Setup!$L$9:$M$23,2,TRUE)))</f>
        <v>75</v>
      </c>
      <c r="H28" s="37">
        <f>IF(F28="",0,VLOOKUP(AL28,DATA!$L$2:$N$1910,IF(LEFT(E28,1)="F",3,2)))</f>
        <v>0.72640000000000005</v>
      </c>
      <c r="I28" s="15"/>
      <c r="J28" s="15">
        <v>15</v>
      </c>
      <c r="K28" s="307">
        <v>145</v>
      </c>
      <c r="L28" s="307">
        <v>155</v>
      </c>
      <c r="M28" s="307">
        <v>165</v>
      </c>
      <c r="N28" s="112"/>
      <c r="O28" s="113">
        <f t="shared" si="24"/>
        <v>165</v>
      </c>
      <c r="P28" s="305" t="s">
        <v>741</v>
      </c>
      <c r="Q28" s="307">
        <v>100</v>
      </c>
      <c r="R28" s="307">
        <v>107.5</v>
      </c>
      <c r="S28" s="307">
        <v>112.5</v>
      </c>
      <c r="T28" s="112"/>
      <c r="U28" s="113">
        <f t="shared" si="25"/>
        <v>112.5</v>
      </c>
      <c r="V28" s="114">
        <f t="shared" si="26"/>
        <v>277.5</v>
      </c>
      <c r="W28" s="307">
        <v>165</v>
      </c>
      <c r="X28" s="307">
        <v>175</v>
      </c>
      <c r="Y28" s="307">
        <v>185</v>
      </c>
      <c r="Z28" s="112"/>
      <c r="AA28" s="113">
        <f t="shared" si="27"/>
        <v>185</v>
      </c>
      <c r="AB28" s="114">
        <f t="shared" si="28"/>
        <v>462.5</v>
      </c>
      <c r="AC28" s="115">
        <f t="shared" si="29"/>
        <v>335.96000000000004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 t="str">
        <f t="shared" ca="1" si="30"/>
        <v>1-M_T2_R_ABPU-75</v>
      </c>
      <c r="AG28" s="37">
        <f ca="1">IF(OR(AB28=0),0,VLOOKUP(AV28,Setup!$S$6:$T$15,2,TRUE))</f>
        <v>3</v>
      </c>
      <c r="AH28" s="116"/>
      <c r="AI28" s="111" t="s">
        <v>688</v>
      </c>
      <c r="AJ28" s="103">
        <f t="shared" si="31"/>
        <v>1</v>
      </c>
      <c r="AK28" s="37">
        <f t="shared" si="32"/>
        <v>6</v>
      </c>
      <c r="AL28" s="24">
        <f t="shared" si="33"/>
        <v>73</v>
      </c>
      <c r="AM28" s="24">
        <f t="shared" si="34"/>
        <v>462.5</v>
      </c>
      <c r="AN28" s="24">
        <f t="shared" si="35"/>
        <v>297.5</v>
      </c>
      <c r="AO28" s="36" t="str">
        <f t="shared" si="36"/>
        <v>M</v>
      </c>
      <c r="AP28" s="36"/>
      <c r="AQ28" s="26">
        <f t="shared" si="37"/>
        <v>1</v>
      </c>
      <c r="AR28" s="190">
        <f t="shared" ca="1" si="38"/>
        <v>1811020042</v>
      </c>
      <c r="AS28" s="36">
        <f t="shared" ca="1" si="39"/>
        <v>42</v>
      </c>
      <c r="AT28" s="153">
        <f t="shared" ca="1" si="40"/>
        <v>1811</v>
      </c>
      <c r="AU28" s="94">
        <f t="shared" ca="1" si="41"/>
        <v>42</v>
      </c>
      <c r="AV28" s="174">
        <f t="shared" ca="1" si="42"/>
        <v>1</v>
      </c>
      <c r="AW28" s="157">
        <f t="shared" si="43"/>
        <v>72.95</v>
      </c>
      <c r="AX28" s="24">
        <f t="shared" si="22"/>
        <v>42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1811020042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1</v>
      </c>
      <c r="CL28" s="26">
        <v>1</v>
      </c>
      <c r="CM28" s="26">
        <v>1</v>
      </c>
      <c r="CN28" s="26">
        <v>0</v>
      </c>
      <c r="CO28" s="26">
        <v>0</v>
      </c>
      <c r="CP28" s="26">
        <v>0</v>
      </c>
      <c r="CQ28" s="26">
        <v>1</v>
      </c>
      <c r="CR28" s="26">
        <v>1</v>
      </c>
      <c r="CS28" s="26">
        <v>1</v>
      </c>
      <c r="CT28" s="26">
        <v>0</v>
      </c>
      <c r="CU28" s="26">
        <v>0</v>
      </c>
      <c r="CV28" s="26">
        <v>0</v>
      </c>
      <c r="CW28" s="26">
        <v>1</v>
      </c>
      <c r="CX28" s="26">
        <v>1</v>
      </c>
      <c r="CY28" s="26">
        <v>1</v>
      </c>
      <c r="CZ28" s="26">
        <v>0</v>
      </c>
    </row>
    <row r="29" spans="1:104" s="26" customFormat="1" x14ac:dyDescent="0.2">
      <c r="A29" s="31">
        <f t="shared" si="44"/>
        <v>170</v>
      </c>
      <c r="B29" s="15" t="s">
        <v>32</v>
      </c>
      <c r="C29" s="192" t="s">
        <v>689</v>
      </c>
      <c r="D29" s="15">
        <v>15</v>
      </c>
      <c r="E29" s="15" t="s">
        <v>460</v>
      </c>
      <c r="F29" s="15">
        <v>79.7</v>
      </c>
      <c r="G29" s="37">
        <f>IF(OR(E29="",F29=""),"",IF(LEFT(E29,1)="M",VLOOKUP(F29,Setup!$J$9:$K$23,2,TRUE),VLOOKUP(F29,Setup!$L$9:$M$23,2,TRUE)))</f>
        <v>82.5</v>
      </c>
      <c r="H29" s="37">
        <f>IF(F29="",0,VLOOKUP(AL29,DATA!$L$2:$N$1910,IF(LEFT(E29,1)="F",3,2)))</f>
        <v>0.68430000000000002</v>
      </c>
      <c r="I29" s="15"/>
      <c r="J29" s="15">
        <v>20</v>
      </c>
      <c r="K29" s="307">
        <v>130</v>
      </c>
      <c r="L29" s="307">
        <v>137.5</v>
      </c>
      <c r="M29" s="307">
        <v>-145</v>
      </c>
      <c r="N29" s="112"/>
      <c r="O29" s="113">
        <f t="shared" si="24"/>
        <v>137.5</v>
      </c>
      <c r="P29" s="305" t="s">
        <v>740</v>
      </c>
      <c r="Q29" s="307">
        <v>67.5</v>
      </c>
      <c r="R29" s="307">
        <v>75</v>
      </c>
      <c r="S29" s="112">
        <v>-82.5</v>
      </c>
      <c r="T29" s="112"/>
      <c r="U29" s="113">
        <f t="shared" si="25"/>
        <v>75</v>
      </c>
      <c r="V29" s="114">
        <f t="shared" si="26"/>
        <v>212.5</v>
      </c>
      <c r="W29" s="307">
        <v>170</v>
      </c>
      <c r="X29" s="307">
        <v>180</v>
      </c>
      <c r="Y29" s="112">
        <v>-195</v>
      </c>
      <c r="Z29" s="112"/>
      <c r="AA29" s="113">
        <f t="shared" si="27"/>
        <v>180</v>
      </c>
      <c r="AB29" s="114">
        <f t="shared" si="28"/>
        <v>392.5</v>
      </c>
      <c r="AC29" s="115">
        <f t="shared" si="29"/>
        <v>268.58775000000003</v>
      </c>
      <c r="AD29" s="115">
        <f>IF(OR(AB29=0,D29="",D29&lt;40),0,VLOOKUP($D29,DATA!$A$2:$B$53,2,TRUE)*AC29)</f>
        <v>0</v>
      </c>
      <c r="AE29" s="173">
        <f ca="1">IF(E29="","",OFFSET(Setup!$Q$1,MATCH(E29,Setup!O:O,0)-1,0))</f>
        <v>1</v>
      </c>
      <c r="AF29" s="113" t="str">
        <f t="shared" ca="1" si="30"/>
        <v>1-M_T1_R_ABPU-82.5</v>
      </c>
      <c r="AG29" s="37">
        <f ca="1">IF(OR(AB29=0),0,VLOOKUP(AV29,Setup!$S$6:$T$15,2,TRUE))</f>
        <v>3</v>
      </c>
      <c r="AH29" s="116"/>
      <c r="AI29" s="111" t="s">
        <v>688</v>
      </c>
      <c r="AJ29" s="103">
        <f t="shared" si="31"/>
        <v>1</v>
      </c>
      <c r="AK29" s="37">
        <f t="shared" si="32"/>
        <v>6</v>
      </c>
      <c r="AL29" s="24">
        <f t="shared" si="33"/>
        <v>79.7</v>
      </c>
      <c r="AM29" s="24">
        <f t="shared" si="34"/>
        <v>392.5</v>
      </c>
      <c r="AN29" s="24">
        <f t="shared" si="35"/>
        <v>255</v>
      </c>
      <c r="AO29" s="36" t="str">
        <f t="shared" si="36"/>
        <v>M</v>
      </c>
      <c r="AP29" s="36"/>
      <c r="AQ29" s="26">
        <f t="shared" si="37"/>
        <v>1</v>
      </c>
      <c r="AR29" s="190">
        <f t="shared" ca="1" si="38"/>
        <v>1010014038</v>
      </c>
      <c r="AS29" s="36">
        <f t="shared" ca="1" si="39"/>
        <v>45</v>
      </c>
      <c r="AT29" s="153">
        <f t="shared" ca="1" si="40"/>
        <v>1010</v>
      </c>
      <c r="AU29" s="94">
        <f t="shared" ca="1" si="41"/>
        <v>45</v>
      </c>
      <c r="AV29" s="174">
        <f t="shared" ca="1" si="42"/>
        <v>1</v>
      </c>
      <c r="AW29" s="157">
        <f t="shared" si="43"/>
        <v>79.7</v>
      </c>
      <c r="AX29" s="24">
        <f t="shared" si="22"/>
        <v>38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1010014038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1</v>
      </c>
      <c r="CL29" s="26">
        <v>1</v>
      </c>
      <c r="CM29" s="26">
        <v>-1</v>
      </c>
      <c r="CN29" s="26">
        <v>0</v>
      </c>
      <c r="CO29" s="26">
        <v>0</v>
      </c>
      <c r="CP29" s="26">
        <v>0</v>
      </c>
      <c r="CQ29" s="26">
        <v>1</v>
      </c>
      <c r="CR29" s="26">
        <v>1</v>
      </c>
      <c r="CS29" s="26">
        <v>-1</v>
      </c>
      <c r="CT29" s="26">
        <v>0</v>
      </c>
      <c r="CU29" s="26">
        <v>0</v>
      </c>
      <c r="CV29" s="26">
        <v>0</v>
      </c>
      <c r="CW29" s="26">
        <v>1</v>
      </c>
      <c r="CX29" s="26">
        <v>1</v>
      </c>
      <c r="CY29" s="26">
        <v>-1</v>
      </c>
      <c r="CZ29" s="26">
        <v>0</v>
      </c>
    </row>
    <row r="30" spans="1:104" s="26" customFormat="1" x14ac:dyDescent="0.2">
      <c r="A30" s="31">
        <f t="shared" si="44"/>
        <v>170</v>
      </c>
      <c r="B30" s="15" t="s">
        <v>32</v>
      </c>
      <c r="C30" s="192" t="s">
        <v>692</v>
      </c>
      <c r="D30" s="15">
        <v>17</v>
      </c>
      <c r="E30" s="15" t="s">
        <v>490</v>
      </c>
      <c r="F30" s="15">
        <v>99.25</v>
      </c>
      <c r="G30" s="37">
        <f>IF(OR(E30="",F30=""),"",IF(LEFT(E30,1)="M",VLOOKUP(F30,Setup!$J$9:$K$23,2,TRUE),VLOOKUP(F30,Setup!$L$9:$M$23,2,TRUE)))</f>
        <v>100</v>
      </c>
      <c r="H30" s="37">
        <f>IF(F30="",0,VLOOKUP(AL30,DATA!$L$2:$N$1910,IF(LEFT(E30,1)="F",3,2)))</f>
        <v>0.61029999999999995</v>
      </c>
      <c r="I30" s="15"/>
      <c r="J30" s="15">
        <v>19</v>
      </c>
      <c r="K30" s="307">
        <v>170</v>
      </c>
      <c r="L30" s="307">
        <v>185</v>
      </c>
      <c r="M30" s="307">
        <v>200</v>
      </c>
      <c r="N30" s="112"/>
      <c r="O30" s="113">
        <f t="shared" si="24"/>
        <v>200</v>
      </c>
      <c r="P30" s="305" t="s">
        <v>740</v>
      </c>
      <c r="Q30" s="307">
        <v>90</v>
      </c>
      <c r="R30" s="307">
        <v>102.5</v>
      </c>
      <c r="S30" s="112"/>
      <c r="T30" s="112"/>
      <c r="U30" s="113">
        <f t="shared" si="25"/>
        <v>102.5</v>
      </c>
      <c r="V30" s="114">
        <f t="shared" si="26"/>
        <v>302.5</v>
      </c>
      <c r="W30" s="307">
        <v>170</v>
      </c>
      <c r="X30" s="307">
        <v>190</v>
      </c>
      <c r="Y30" s="307">
        <v>205</v>
      </c>
      <c r="Z30" s="112"/>
      <c r="AA30" s="113">
        <f t="shared" si="27"/>
        <v>205</v>
      </c>
      <c r="AB30" s="114">
        <f t="shared" si="28"/>
        <v>507.5</v>
      </c>
      <c r="AC30" s="115">
        <f t="shared" si="29"/>
        <v>309.72724999999997</v>
      </c>
      <c r="AD30" s="115">
        <f>IF(OR(AB30=0,D30="",D30&lt;40),0,VLOOKUP($D30,DATA!$A$2:$B$53,2,TRUE)*AC30)</f>
        <v>0</v>
      </c>
      <c r="AE30" s="173">
        <f ca="1">IF(E30="","",OFFSET(Setup!$Q$1,MATCH(E30,Setup!O:O,0)-1,0))</f>
        <v>1</v>
      </c>
      <c r="AF30" s="113" t="str">
        <f t="shared" ca="1" si="30"/>
        <v>1-M_T2_C_ABPU-100</v>
      </c>
      <c r="AG30" s="37">
        <f ca="1">IF(OR(AB30=0),0,VLOOKUP(AV30,Setup!$S$6:$T$15,2,TRUE))</f>
        <v>3</v>
      </c>
      <c r="AH30" s="116"/>
      <c r="AI30" s="111" t="s">
        <v>688</v>
      </c>
      <c r="AJ30" s="103">
        <f t="shared" si="31"/>
        <v>1</v>
      </c>
      <c r="AK30" s="37">
        <f t="shared" si="32"/>
        <v>6</v>
      </c>
      <c r="AL30" s="24">
        <f t="shared" si="33"/>
        <v>99.3</v>
      </c>
      <c r="AM30" s="24">
        <f t="shared" si="34"/>
        <v>507.5</v>
      </c>
      <c r="AN30" s="24">
        <f t="shared" si="35"/>
        <v>307.5</v>
      </c>
      <c r="AO30" s="36" t="str">
        <f t="shared" si="36"/>
        <v>M</v>
      </c>
      <c r="AP30" s="36"/>
      <c r="AQ30" s="26">
        <f t="shared" si="37"/>
        <v>1</v>
      </c>
      <c r="AR30" s="190">
        <f t="shared" ca="1" si="38"/>
        <v>2008025010</v>
      </c>
      <c r="AS30" s="36">
        <f t="shared" ca="1" si="39"/>
        <v>40</v>
      </c>
      <c r="AT30" s="153">
        <f t="shared" ca="1" si="40"/>
        <v>2008</v>
      </c>
      <c r="AU30" s="94">
        <f t="shared" ca="1" si="41"/>
        <v>40</v>
      </c>
      <c r="AV30" s="174">
        <f t="shared" ca="1" si="42"/>
        <v>1</v>
      </c>
      <c r="AW30" s="157">
        <f t="shared" si="43"/>
        <v>99.25</v>
      </c>
      <c r="AX30" s="24">
        <f t="shared" si="22"/>
        <v>10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2008025010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1</v>
      </c>
      <c r="CL30" s="26">
        <v>1</v>
      </c>
      <c r="CM30" s="26">
        <v>1</v>
      </c>
      <c r="CN30" s="26">
        <v>0</v>
      </c>
      <c r="CO30" s="26">
        <v>0</v>
      </c>
      <c r="CP30" s="26">
        <v>0</v>
      </c>
      <c r="CQ30" s="26">
        <v>1</v>
      </c>
      <c r="CR30" s="26">
        <v>1</v>
      </c>
      <c r="CS30" s="26">
        <v>0</v>
      </c>
      <c r="CT30" s="26">
        <v>0</v>
      </c>
      <c r="CU30" s="26">
        <v>0</v>
      </c>
      <c r="CV30" s="26">
        <v>0</v>
      </c>
      <c r="CW30" s="26">
        <v>1</v>
      </c>
      <c r="CX30" s="26">
        <v>1</v>
      </c>
      <c r="CY30" s="26">
        <v>1</v>
      </c>
      <c r="CZ30" s="26">
        <v>0</v>
      </c>
    </row>
    <row r="31" spans="1:104" s="26" customFormat="1" x14ac:dyDescent="0.2">
      <c r="A31" s="31">
        <f t="shared" si="44"/>
        <v>175</v>
      </c>
      <c r="B31" s="15" t="s">
        <v>32</v>
      </c>
      <c r="C31" s="192" t="s">
        <v>691</v>
      </c>
      <c r="D31" s="15">
        <v>17</v>
      </c>
      <c r="E31" s="15" t="s">
        <v>488</v>
      </c>
      <c r="F31" s="15">
        <v>87.75</v>
      </c>
      <c r="G31" s="37">
        <f>IF(OR(E31="",F31=""),"",IF(LEFT(E31,1)="M",VLOOKUP(F31,Setup!$J$9:$K$23,2,TRUE),VLOOKUP(F31,Setup!$L$9:$M$23,2,TRUE)))</f>
        <v>90</v>
      </c>
      <c r="H31" s="37">
        <f>IF(F31="",0,VLOOKUP(AL31,DATA!$L$2:$N$1910,IF(LEFT(E31,1)="F",3,2)))</f>
        <v>0.64670000000000005</v>
      </c>
      <c r="I31" s="15"/>
      <c r="J31" s="15">
        <v>19</v>
      </c>
      <c r="K31" s="307">
        <v>140</v>
      </c>
      <c r="L31" s="307">
        <v>150</v>
      </c>
      <c r="M31" s="307">
        <v>160</v>
      </c>
      <c r="N31" s="112"/>
      <c r="O31" s="113">
        <f t="shared" si="24"/>
        <v>160</v>
      </c>
      <c r="P31" s="305" t="s">
        <v>743</v>
      </c>
      <c r="Q31" s="307">
        <v>115</v>
      </c>
      <c r="R31" s="307">
        <v>122.5</v>
      </c>
      <c r="S31" s="112">
        <v>-130</v>
      </c>
      <c r="T31" s="112"/>
      <c r="U31" s="113">
        <f t="shared" si="25"/>
        <v>122.5</v>
      </c>
      <c r="V31" s="114">
        <f t="shared" si="26"/>
        <v>282.5</v>
      </c>
      <c r="W31" s="112">
        <v>-175</v>
      </c>
      <c r="X31" s="307">
        <v>175</v>
      </c>
      <c r="Y31" s="307">
        <v>185</v>
      </c>
      <c r="Z31" s="112"/>
      <c r="AA31" s="113">
        <f t="shared" si="27"/>
        <v>185</v>
      </c>
      <c r="AB31" s="114">
        <f t="shared" si="28"/>
        <v>467.5</v>
      </c>
      <c r="AC31" s="115">
        <f t="shared" si="29"/>
        <v>302.33225000000004</v>
      </c>
      <c r="AD31" s="115">
        <f>IF(OR(AB31=0,D31="",D31&lt;40),0,VLOOKUP($D31,DATA!$A$2:$B$53,2,TRUE)*AC31)</f>
        <v>0</v>
      </c>
      <c r="AE31" s="173">
        <f ca="1">IF(E31="","",OFFSET(Setup!$Q$1,MATCH(E31,Setup!O:O,0)-1,0))</f>
        <v>1</v>
      </c>
      <c r="AF31" s="113" t="str">
        <f t="shared" ca="1" si="30"/>
        <v>2-M_T2_R_ABPU-90</v>
      </c>
      <c r="AG31" s="37">
        <f ca="1">IF(OR(AB31=0),0,VLOOKUP(AV31,Setup!$S$6:$T$15,2,TRUE))</f>
        <v>3</v>
      </c>
      <c r="AH31" s="116"/>
      <c r="AI31" s="111" t="s">
        <v>688</v>
      </c>
      <c r="AJ31" s="103">
        <f t="shared" si="31"/>
        <v>1</v>
      </c>
      <c r="AK31" s="37">
        <f t="shared" si="32"/>
        <v>6</v>
      </c>
      <c r="AL31" s="24">
        <f t="shared" si="33"/>
        <v>87.8</v>
      </c>
      <c r="AM31" s="24">
        <f t="shared" si="34"/>
        <v>467.5</v>
      </c>
      <c r="AN31" s="24">
        <f t="shared" si="35"/>
        <v>307.5</v>
      </c>
      <c r="AO31" s="36" t="str">
        <f t="shared" si="36"/>
        <v>M</v>
      </c>
      <c r="AP31" s="36"/>
      <c r="AQ31" s="26">
        <f t="shared" si="37"/>
        <v>1</v>
      </c>
      <c r="AR31" s="190">
        <f t="shared" ca="1" si="38"/>
        <v>1809021020</v>
      </c>
      <c r="AS31" s="36">
        <f t="shared" ca="1" si="39"/>
        <v>44</v>
      </c>
      <c r="AT31" s="153">
        <f t="shared" ca="1" si="40"/>
        <v>1809</v>
      </c>
      <c r="AU31" s="94">
        <f t="shared" ca="1" si="41"/>
        <v>43</v>
      </c>
      <c r="AV31" s="174">
        <f t="shared" ca="1" si="42"/>
        <v>2</v>
      </c>
      <c r="AW31" s="157">
        <f t="shared" si="43"/>
        <v>87.75</v>
      </c>
      <c r="AX31" s="24">
        <f t="shared" si="22"/>
        <v>20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1809021020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1</v>
      </c>
      <c r="CL31" s="26">
        <v>1</v>
      </c>
      <c r="CM31" s="26">
        <v>1</v>
      </c>
      <c r="CN31" s="26">
        <v>0</v>
      </c>
      <c r="CO31" s="26">
        <v>0</v>
      </c>
      <c r="CP31" s="26">
        <v>0</v>
      </c>
      <c r="CQ31" s="26">
        <v>1</v>
      </c>
      <c r="CR31" s="26">
        <v>1</v>
      </c>
      <c r="CS31" s="26">
        <v>-1</v>
      </c>
      <c r="CT31" s="26">
        <v>0</v>
      </c>
      <c r="CU31" s="26">
        <v>0</v>
      </c>
      <c r="CV31" s="26">
        <v>0</v>
      </c>
      <c r="CW31" s="26">
        <v>-1</v>
      </c>
      <c r="CX31" s="26">
        <v>1</v>
      </c>
      <c r="CY31" s="26">
        <v>1</v>
      </c>
      <c r="CZ31" s="26">
        <v>0</v>
      </c>
    </row>
    <row r="32" spans="1:104" s="26" customFormat="1" x14ac:dyDescent="0.2">
      <c r="A32" s="31">
        <f t="shared" si="44"/>
        <v>205</v>
      </c>
      <c r="B32" s="15" t="s">
        <v>32</v>
      </c>
      <c r="C32" s="192" t="s">
        <v>694</v>
      </c>
      <c r="D32" s="15">
        <v>17</v>
      </c>
      <c r="E32" s="15" t="s">
        <v>488</v>
      </c>
      <c r="F32" s="15">
        <v>85.05</v>
      </c>
      <c r="G32" s="37">
        <f>IF(OR(E32="",F32=""),"",IF(LEFT(E32,1)="M",VLOOKUP(F32,Setup!$J$9:$K$23,2,TRUE),VLOOKUP(F32,Setup!$L$9:$M$23,2,TRUE)))</f>
        <v>90</v>
      </c>
      <c r="H32" s="37">
        <f>IF(F32="",0,VLOOKUP(AL32,DATA!$L$2:$N$1910,IF(LEFT(E32,1)="F",3,2)))</f>
        <v>0.65790000000000004</v>
      </c>
      <c r="I32" s="15"/>
      <c r="J32" s="15">
        <v>17</v>
      </c>
      <c r="K32" s="307">
        <v>170</v>
      </c>
      <c r="L32" s="307">
        <v>185</v>
      </c>
      <c r="M32" s="112">
        <v>-190</v>
      </c>
      <c r="N32" s="112"/>
      <c r="O32" s="113">
        <f t="shared" si="24"/>
        <v>185</v>
      </c>
      <c r="P32" s="305" t="s">
        <v>743</v>
      </c>
      <c r="Q32" s="307">
        <v>102.5</v>
      </c>
      <c r="R32" s="112">
        <v>-110</v>
      </c>
      <c r="S32" s="112">
        <v>-110</v>
      </c>
      <c r="T32" s="112"/>
      <c r="U32" s="113">
        <f t="shared" si="25"/>
        <v>102.5</v>
      </c>
      <c r="V32" s="114">
        <f t="shared" si="26"/>
        <v>287.5</v>
      </c>
      <c r="W32" s="307">
        <v>205</v>
      </c>
      <c r="X32" s="307">
        <v>217.5</v>
      </c>
      <c r="Y32" s="307">
        <v>222.5</v>
      </c>
      <c r="Z32" s="112"/>
      <c r="AA32" s="113">
        <f t="shared" si="27"/>
        <v>222.5</v>
      </c>
      <c r="AB32" s="114">
        <f t="shared" si="28"/>
        <v>510</v>
      </c>
      <c r="AC32" s="115">
        <f t="shared" si="29"/>
        <v>335.529</v>
      </c>
      <c r="AD32" s="115">
        <f>IF(OR(AB32=0,D32="",D32&lt;40),0,VLOOKUP($D32,DATA!$A$2:$B$53,2,TRUE)*AC32)</f>
        <v>0</v>
      </c>
      <c r="AE32" s="173">
        <f ca="1">IF(E32="","",OFFSET(Setup!$Q$1,MATCH(E32,Setup!O:O,0)-1,0))</f>
        <v>1</v>
      </c>
      <c r="AF32" s="113" t="str">
        <f t="shared" ca="1" si="30"/>
        <v>1-M_T2_R_ABPU-90</v>
      </c>
      <c r="AG32" s="37">
        <f ca="1">IF(OR(AB32=0),0,VLOOKUP(AV32,Setup!$S$6:$T$15,2,TRUE))</f>
        <v>3</v>
      </c>
      <c r="AH32" s="116"/>
      <c r="AI32" s="111" t="s">
        <v>688</v>
      </c>
      <c r="AJ32" s="103">
        <f t="shared" si="31"/>
        <v>1</v>
      </c>
      <c r="AK32" s="37">
        <f t="shared" si="32"/>
        <v>6</v>
      </c>
      <c r="AL32" s="24">
        <f t="shared" si="33"/>
        <v>85.1</v>
      </c>
      <c r="AM32" s="24">
        <f t="shared" si="34"/>
        <v>510</v>
      </c>
      <c r="AN32" s="24">
        <f t="shared" si="35"/>
        <v>325</v>
      </c>
      <c r="AO32" s="36" t="str">
        <f t="shared" si="36"/>
        <v>M</v>
      </c>
      <c r="AP32" s="36"/>
      <c r="AQ32" s="26">
        <f t="shared" si="37"/>
        <v>1</v>
      </c>
      <c r="AR32" s="190">
        <f t="shared" ca="1" si="38"/>
        <v>1809026024</v>
      </c>
      <c r="AS32" s="36">
        <f t="shared" ca="1" si="39"/>
        <v>43</v>
      </c>
      <c r="AT32" s="153">
        <f t="shared" ca="1" si="40"/>
        <v>1809</v>
      </c>
      <c r="AU32" s="94">
        <f t="shared" ca="1" si="41"/>
        <v>43</v>
      </c>
      <c r="AV32" s="174">
        <f t="shared" ca="1" si="42"/>
        <v>1</v>
      </c>
      <c r="AW32" s="157">
        <f t="shared" si="43"/>
        <v>85.05</v>
      </c>
      <c r="AX32" s="24">
        <f t="shared" si="22"/>
        <v>24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1809026024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1</v>
      </c>
      <c r="CL32" s="26">
        <v>1</v>
      </c>
      <c r="CM32" s="26">
        <v>-1</v>
      </c>
      <c r="CN32" s="26">
        <v>0</v>
      </c>
      <c r="CO32" s="26">
        <v>0</v>
      </c>
      <c r="CP32" s="26">
        <v>0</v>
      </c>
      <c r="CQ32" s="26">
        <v>1</v>
      </c>
      <c r="CR32" s="26">
        <v>-1</v>
      </c>
      <c r="CS32" s="26">
        <v>-1</v>
      </c>
      <c r="CT32" s="26">
        <v>0</v>
      </c>
      <c r="CU32" s="26">
        <v>0</v>
      </c>
      <c r="CV32" s="26">
        <v>0</v>
      </c>
      <c r="CW32" s="26">
        <v>1</v>
      </c>
      <c r="CX32" s="26">
        <v>1</v>
      </c>
      <c r="CY32" s="26">
        <v>1</v>
      </c>
      <c r="CZ32" s="26">
        <v>0</v>
      </c>
    </row>
    <row r="33" spans="1:104" s="26" customFormat="1" x14ac:dyDescent="0.2">
      <c r="A33" s="31">
        <f t="shared" si="44"/>
        <v>210</v>
      </c>
      <c r="B33" s="15" t="s">
        <v>32</v>
      </c>
      <c r="C33" s="192" t="s">
        <v>696</v>
      </c>
      <c r="D33" s="15">
        <v>18</v>
      </c>
      <c r="E33" s="15" t="s">
        <v>496</v>
      </c>
      <c r="F33" s="15">
        <v>71.95</v>
      </c>
      <c r="G33" s="37">
        <f>IF(OR(E33="",F33=""),"",IF(LEFT(E33,1)="M",VLOOKUP(F33,Setup!$J$9:$K$23,2,TRUE),VLOOKUP(F33,Setup!$L$9:$M$23,2,TRUE)))</f>
        <v>75</v>
      </c>
      <c r="H33" s="37">
        <f>IF(F33="",0,VLOOKUP(AL33,DATA!$L$2:$N$1910,IF(LEFT(E33,1)="F",3,2)))</f>
        <v>0.73370000000000002</v>
      </c>
      <c r="I33" s="15"/>
      <c r="J33" s="15">
        <v>18</v>
      </c>
      <c r="K33" s="307">
        <v>165</v>
      </c>
      <c r="L33" s="307">
        <v>175</v>
      </c>
      <c r="M33" s="112">
        <v>-180</v>
      </c>
      <c r="N33" s="112"/>
      <c r="O33" s="113">
        <f t="shared" si="24"/>
        <v>175</v>
      </c>
      <c r="P33" s="305" t="s">
        <v>741</v>
      </c>
      <c r="Q33" s="307">
        <v>120</v>
      </c>
      <c r="R33" s="307">
        <v>125</v>
      </c>
      <c r="S33" s="112">
        <v>-130</v>
      </c>
      <c r="T33" s="112"/>
      <c r="U33" s="113">
        <f t="shared" si="25"/>
        <v>125</v>
      </c>
      <c r="V33" s="114">
        <f t="shared" si="26"/>
        <v>300</v>
      </c>
      <c r="W33" s="307">
        <v>210</v>
      </c>
      <c r="X33" s="307">
        <v>217.5</v>
      </c>
      <c r="Y33" s="307">
        <v>222.5</v>
      </c>
      <c r="Z33" s="112"/>
      <c r="AA33" s="113">
        <f t="shared" si="27"/>
        <v>222.5</v>
      </c>
      <c r="AB33" s="114">
        <f t="shared" si="28"/>
        <v>522.5</v>
      </c>
      <c r="AC33" s="115">
        <f t="shared" si="29"/>
        <v>383.35825</v>
      </c>
      <c r="AD33" s="115">
        <f>IF(OR(AB33=0,D33="",D33&lt;40),0,VLOOKUP($D33,DATA!$A$2:$B$53,2,TRUE)*AC33)</f>
        <v>0</v>
      </c>
      <c r="AE33" s="173">
        <f ca="1">IF(E33="","",OFFSET(Setup!$Q$1,MATCH(E33,Setup!O:O,0)-1,0))</f>
        <v>1</v>
      </c>
      <c r="AF33" s="113" t="str">
        <f t="shared" ca="1" si="30"/>
        <v>1-M_T3_R_ABPU-75</v>
      </c>
      <c r="AG33" s="37">
        <f ca="1">IF(OR(AB33=0),0,VLOOKUP(AV33,Setup!$S$6:$T$15,2,TRUE))</f>
        <v>3</v>
      </c>
      <c r="AH33" s="116"/>
      <c r="AI33" s="111" t="s">
        <v>688</v>
      </c>
      <c r="AJ33" s="103">
        <f t="shared" si="31"/>
        <v>1</v>
      </c>
      <c r="AK33" s="37">
        <f t="shared" si="32"/>
        <v>6</v>
      </c>
      <c r="AL33" s="24">
        <f t="shared" si="33"/>
        <v>72</v>
      </c>
      <c r="AM33" s="24">
        <f t="shared" si="34"/>
        <v>522.5</v>
      </c>
      <c r="AN33" s="24">
        <f t="shared" si="35"/>
        <v>347.5</v>
      </c>
      <c r="AO33" s="36" t="str">
        <f t="shared" si="36"/>
        <v>M</v>
      </c>
      <c r="AP33" s="36"/>
      <c r="AQ33" s="26">
        <f t="shared" si="37"/>
        <v>1</v>
      </c>
      <c r="AR33" s="190">
        <f t="shared" ca="1" si="38"/>
        <v>2611027043</v>
      </c>
      <c r="AS33" s="36">
        <f t="shared" ca="1" si="39"/>
        <v>37</v>
      </c>
      <c r="AT33" s="153">
        <f t="shared" ca="1" si="40"/>
        <v>2611</v>
      </c>
      <c r="AU33" s="94">
        <f t="shared" ca="1" si="41"/>
        <v>37</v>
      </c>
      <c r="AV33" s="174">
        <f t="shared" ca="1" si="42"/>
        <v>1</v>
      </c>
      <c r="AW33" s="157">
        <f t="shared" si="43"/>
        <v>71.95</v>
      </c>
      <c r="AX33" s="24">
        <f t="shared" si="22"/>
        <v>43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2611027043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1</v>
      </c>
      <c r="CL33" s="26">
        <v>1</v>
      </c>
      <c r="CM33" s="26">
        <v>-1</v>
      </c>
      <c r="CN33" s="26">
        <v>0</v>
      </c>
      <c r="CO33" s="26">
        <v>0</v>
      </c>
      <c r="CP33" s="26">
        <v>0</v>
      </c>
      <c r="CQ33" s="26">
        <v>1</v>
      </c>
      <c r="CR33" s="26">
        <v>1</v>
      </c>
      <c r="CS33" s="26">
        <v>-1</v>
      </c>
      <c r="CT33" s="26">
        <v>0</v>
      </c>
      <c r="CU33" s="26">
        <v>0</v>
      </c>
      <c r="CV33" s="26">
        <v>0</v>
      </c>
      <c r="CW33" s="26">
        <v>1</v>
      </c>
      <c r="CX33" s="26">
        <v>1</v>
      </c>
      <c r="CY33" s="26">
        <v>1</v>
      </c>
      <c r="CZ33" s="26">
        <v>0</v>
      </c>
    </row>
    <row r="34" spans="1:104" s="26" customFormat="1" x14ac:dyDescent="0.2">
      <c r="A34" s="31">
        <f t="shared" si="44"/>
        <v>220</v>
      </c>
      <c r="B34" s="15" t="s">
        <v>32</v>
      </c>
      <c r="C34" s="192" t="s">
        <v>701</v>
      </c>
      <c r="D34" s="15">
        <v>19</v>
      </c>
      <c r="E34" s="15" t="s">
        <v>497</v>
      </c>
      <c r="F34" s="15">
        <v>136.75</v>
      </c>
      <c r="G34" s="37">
        <f>IF(OR(E34="",F34=""),"",IF(LEFT(E34,1)="M",VLOOKUP(F34,Setup!$J$9:$K$23,2,TRUE),VLOOKUP(F34,Setup!$L$9:$M$23,2,TRUE)))</f>
        <v>140</v>
      </c>
      <c r="H34" s="37">
        <f>IF(F34="",0,VLOOKUP(AL34,DATA!$L$2:$N$1910,IF(LEFT(E34,1)="F",3,2)))</f>
        <v>0.56079999999999997</v>
      </c>
      <c r="I34" s="15"/>
      <c r="J34" s="306" t="s">
        <v>742</v>
      </c>
      <c r="K34" s="307">
        <v>220</v>
      </c>
      <c r="L34" s="307">
        <v>230</v>
      </c>
      <c r="M34" s="307">
        <v>242.5</v>
      </c>
      <c r="N34" s="112"/>
      <c r="O34" s="113">
        <f t="shared" si="24"/>
        <v>242.5</v>
      </c>
      <c r="P34" s="305" t="s">
        <v>740</v>
      </c>
      <c r="Q34" s="307">
        <v>140</v>
      </c>
      <c r="R34" s="307">
        <v>152.5</v>
      </c>
      <c r="S34" s="307">
        <v>157.5</v>
      </c>
      <c r="T34" s="112"/>
      <c r="U34" s="113">
        <f t="shared" si="25"/>
        <v>157.5</v>
      </c>
      <c r="V34" s="114">
        <f t="shared" si="26"/>
        <v>400</v>
      </c>
      <c r="W34" s="307">
        <v>220</v>
      </c>
      <c r="X34" s="307">
        <v>242.5</v>
      </c>
      <c r="Y34" s="112">
        <v>-245</v>
      </c>
      <c r="Z34" s="112"/>
      <c r="AA34" s="113">
        <f t="shared" si="27"/>
        <v>242.5</v>
      </c>
      <c r="AB34" s="114">
        <f t="shared" si="28"/>
        <v>642.5</v>
      </c>
      <c r="AC34" s="115">
        <f t="shared" si="29"/>
        <v>360.31399999999996</v>
      </c>
      <c r="AD34" s="115">
        <f>IF(OR(AB34=0,D34="",D34&lt;40),0,VLOOKUP($D34,DATA!$A$2:$B$53,2,TRUE)*AC34)</f>
        <v>0</v>
      </c>
      <c r="AE34" s="173">
        <f ca="1">IF(E34="","",OFFSET(Setup!$Q$1,MATCH(E34,Setup!O:O,0)-1,0))</f>
        <v>1</v>
      </c>
      <c r="AF34" s="113" t="str">
        <f t="shared" ca="1" si="30"/>
        <v>1-M_T3_C_BPU-140</v>
      </c>
      <c r="AG34" s="37">
        <f ca="1">IF(OR(AB34=0),0,VLOOKUP(AV34,Setup!$S$6:$T$15,2,TRUE))</f>
        <v>3</v>
      </c>
      <c r="AH34" s="116"/>
      <c r="AI34" s="111" t="s">
        <v>688</v>
      </c>
      <c r="AJ34" s="103">
        <f t="shared" si="31"/>
        <v>1</v>
      </c>
      <c r="AK34" s="37">
        <f t="shared" si="32"/>
        <v>6</v>
      </c>
      <c r="AL34" s="24">
        <f t="shared" si="33"/>
        <v>136.80000000000001</v>
      </c>
      <c r="AM34" s="24">
        <f t="shared" si="34"/>
        <v>642.5</v>
      </c>
      <c r="AN34" s="24">
        <f t="shared" si="35"/>
        <v>400</v>
      </c>
      <c r="AO34" s="36" t="str">
        <f t="shared" si="36"/>
        <v>M</v>
      </c>
      <c r="AP34" s="36"/>
      <c r="AQ34" s="26">
        <f t="shared" si="37"/>
        <v>1</v>
      </c>
      <c r="AR34" s="190">
        <f t="shared" ca="1" si="38"/>
        <v>2705037003</v>
      </c>
      <c r="AS34" s="36">
        <f t="shared" ca="1" si="39"/>
        <v>36</v>
      </c>
      <c r="AT34" s="153">
        <f t="shared" ca="1" si="40"/>
        <v>2705</v>
      </c>
      <c r="AU34" s="94">
        <f t="shared" ca="1" si="41"/>
        <v>36</v>
      </c>
      <c r="AV34" s="174">
        <f t="shared" ca="1" si="42"/>
        <v>1</v>
      </c>
      <c r="AW34" s="157">
        <f t="shared" si="43"/>
        <v>136.75</v>
      </c>
      <c r="AX34" s="24">
        <f t="shared" si="22"/>
        <v>3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2705037003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1</v>
      </c>
      <c r="CL34" s="26">
        <v>1</v>
      </c>
      <c r="CM34" s="26">
        <v>1</v>
      </c>
      <c r="CN34" s="26">
        <v>0</v>
      </c>
      <c r="CO34" s="26">
        <v>0</v>
      </c>
      <c r="CP34" s="26">
        <v>0</v>
      </c>
      <c r="CQ34" s="26">
        <v>1</v>
      </c>
      <c r="CR34" s="26">
        <v>1</v>
      </c>
      <c r="CS34" s="26">
        <v>1</v>
      </c>
      <c r="CT34" s="26">
        <v>0</v>
      </c>
      <c r="CU34" s="26">
        <v>0</v>
      </c>
      <c r="CV34" s="26">
        <v>0</v>
      </c>
      <c r="CW34" s="26">
        <v>1</v>
      </c>
      <c r="CX34" s="26">
        <v>1</v>
      </c>
      <c r="CY34" s="26">
        <v>-1</v>
      </c>
      <c r="CZ34" s="26">
        <v>0</v>
      </c>
    </row>
    <row r="35" spans="1:104" s="26" customFormat="1" x14ac:dyDescent="0.2">
      <c r="A35" s="31">
        <f t="shared" si="44"/>
        <v>225</v>
      </c>
      <c r="B35" s="15" t="s">
        <v>32</v>
      </c>
      <c r="C35" s="192" t="s">
        <v>697</v>
      </c>
      <c r="D35" s="15">
        <v>18</v>
      </c>
      <c r="E35" s="15" t="s">
        <v>498</v>
      </c>
      <c r="F35" s="15">
        <v>96.25</v>
      </c>
      <c r="G35" s="37">
        <f>IF(OR(E35="",F35=""),"",IF(LEFT(E35,1)="M",VLOOKUP(F35,Setup!$J$9:$K$23,2,TRUE),VLOOKUP(F35,Setup!$L$9:$M$23,2,TRUE)))</f>
        <v>100</v>
      </c>
      <c r="H35" s="37">
        <f>IF(F35="",0,VLOOKUP(AL35,DATA!$L$2:$N$1910,IF(LEFT(E35,1)="F",3,2)))</f>
        <v>0.61829999999999996</v>
      </c>
      <c r="I35" s="15"/>
      <c r="J35" s="15">
        <v>21</v>
      </c>
      <c r="K35" s="307">
        <v>200</v>
      </c>
      <c r="L35" s="307">
        <v>217.5</v>
      </c>
      <c r="M35" s="112">
        <v>-227.5</v>
      </c>
      <c r="N35" s="112"/>
      <c r="O35" s="113">
        <f t="shared" si="24"/>
        <v>217.5</v>
      </c>
      <c r="P35" s="305" t="s">
        <v>740</v>
      </c>
      <c r="Q35" s="307">
        <v>115</v>
      </c>
      <c r="R35" s="307">
        <v>122.5</v>
      </c>
      <c r="S35" s="307">
        <v>127.5</v>
      </c>
      <c r="T35" s="112"/>
      <c r="U35" s="113">
        <f t="shared" si="25"/>
        <v>127.5</v>
      </c>
      <c r="V35" s="114">
        <f t="shared" si="26"/>
        <v>345</v>
      </c>
      <c r="W35" s="307">
        <v>225</v>
      </c>
      <c r="X35" s="307">
        <v>245</v>
      </c>
      <c r="Y35" s="307">
        <v>255</v>
      </c>
      <c r="Z35" s="112"/>
      <c r="AA35" s="113">
        <f t="shared" si="27"/>
        <v>255</v>
      </c>
      <c r="AB35" s="114">
        <f t="shared" si="28"/>
        <v>600</v>
      </c>
      <c r="AC35" s="115">
        <f t="shared" si="29"/>
        <v>370.97999999999996</v>
      </c>
      <c r="AD35" s="115">
        <f>IF(OR(AB35=0,D35="",D35&lt;40),0,VLOOKUP($D35,DATA!$A$2:$B$53,2,TRUE)*AC35)</f>
        <v>0</v>
      </c>
      <c r="AE35" s="173">
        <f ca="1">IF(E35="","",OFFSET(Setup!$Q$1,MATCH(E35,Setup!O:O,0)-1,0))</f>
        <v>1</v>
      </c>
      <c r="AF35" s="113" t="str">
        <f t="shared" ca="1" si="30"/>
        <v>1-M_T3_C_ABPU-100</v>
      </c>
      <c r="AG35" s="37">
        <f ca="1">IF(OR(AB35=0),0,VLOOKUP(AV35,Setup!$S$6:$T$15,2,TRUE))</f>
        <v>3</v>
      </c>
      <c r="AH35" s="116"/>
      <c r="AI35" s="111" t="s">
        <v>688</v>
      </c>
      <c r="AJ35" s="103">
        <f t="shared" si="31"/>
        <v>1</v>
      </c>
      <c r="AK35" s="37">
        <f t="shared" si="32"/>
        <v>6</v>
      </c>
      <c r="AL35" s="24">
        <f t="shared" si="33"/>
        <v>96.3</v>
      </c>
      <c r="AM35" s="24">
        <f t="shared" si="34"/>
        <v>600</v>
      </c>
      <c r="AN35" s="24">
        <f t="shared" si="35"/>
        <v>382.5</v>
      </c>
      <c r="AO35" s="36" t="str">
        <f t="shared" si="36"/>
        <v>M</v>
      </c>
      <c r="AP35" s="36"/>
      <c r="AQ35" s="26">
        <f t="shared" si="37"/>
        <v>1</v>
      </c>
      <c r="AR35" s="190">
        <f t="shared" ca="1" si="38"/>
        <v>2808036013</v>
      </c>
      <c r="AS35" s="36">
        <f t="shared" ca="1" si="39"/>
        <v>34</v>
      </c>
      <c r="AT35" s="153">
        <f t="shared" ca="1" si="40"/>
        <v>2808</v>
      </c>
      <c r="AU35" s="94">
        <f t="shared" ca="1" si="41"/>
        <v>34</v>
      </c>
      <c r="AV35" s="174">
        <f t="shared" ca="1" si="42"/>
        <v>1</v>
      </c>
      <c r="AW35" s="157">
        <f t="shared" si="43"/>
        <v>96.25</v>
      </c>
      <c r="AX35" s="24">
        <f t="shared" si="22"/>
        <v>13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2808036013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1</v>
      </c>
      <c r="CL35" s="26">
        <v>1</v>
      </c>
      <c r="CM35" s="26">
        <v>-1</v>
      </c>
      <c r="CN35" s="26">
        <v>0</v>
      </c>
      <c r="CO35" s="26">
        <v>0</v>
      </c>
      <c r="CP35" s="26">
        <v>0</v>
      </c>
      <c r="CQ35" s="26">
        <v>1</v>
      </c>
      <c r="CR35" s="26">
        <v>1</v>
      </c>
      <c r="CS35" s="26">
        <v>1</v>
      </c>
      <c r="CT35" s="26">
        <v>0</v>
      </c>
      <c r="CU35" s="26">
        <v>0</v>
      </c>
      <c r="CV35" s="26">
        <v>0</v>
      </c>
      <c r="CW35" s="26">
        <v>1</v>
      </c>
      <c r="CX35" s="26">
        <v>1</v>
      </c>
      <c r="CY35" s="26">
        <v>1</v>
      </c>
      <c r="CZ35" s="26">
        <v>0</v>
      </c>
    </row>
    <row r="36" spans="1:104" s="26" customFormat="1" x14ac:dyDescent="0.2">
      <c r="A36" s="31">
        <f t="shared" si="44"/>
        <v>275</v>
      </c>
      <c r="B36" s="15" t="s">
        <v>32</v>
      </c>
      <c r="C36" s="192" t="s">
        <v>698</v>
      </c>
      <c r="D36" s="15">
        <v>19</v>
      </c>
      <c r="E36" s="15" t="s">
        <v>498</v>
      </c>
      <c r="F36" s="15">
        <v>89.8</v>
      </c>
      <c r="G36" s="37">
        <f>IF(OR(E36="",F36=""),"",IF(LEFT(E36,1)="M",VLOOKUP(F36,Setup!$J$9:$K$23,2,TRUE),VLOOKUP(F36,Setup!$L$9:$M$23,2,TRUE)))</f>
        <v>90</v>
      </c>
      <c r="H36" s="37">
        <f>IF(F36="",0,VLOOKUP(AL36,DATA!$L$2:$N$1910,IF(LEFT(E36,1)="F",3,2)))</f>
        <v>0.6391</v>
      </c>
      <c r="I36" s="15"/>
      <c r="J36" s="15">
        <v>19</v>
      </c>
      <c r="K36" s="307">
        <v>240</v>
      </c>
      <c r="L36" s="307">
        <v>250</v>
      </c>
      <c r="M36" s="307">
        <v>255</v>
      </c>
      <c r="N36" s="112"/>
      <c r="O36" s="113">
        <f t="shared" si="24"/>
        <v>255</v>
      </c>
      <c r="P36" s="305" t="s">
        <v>740</v>
      </c>
      <c r="Q36" s="307">
        <v>120</v>
      </c>
      <c r="R36" s="112">
        <v>-125</v>
      </c>
      <c r="S36" s="112">
        <v>-125</v>
      </c>
      <c r="T36" s="112"/>
      <c r="U36" s="113">
        <f t="shared" si="25"/>
        <v>120</v>
      </c>
      <c r="V36" s="114">
        <f t="shared" si="26"/>
        <v>375</v>
      </c>
      <c r="W36" s="307">
        <v>275</v>
      </c>
      <c r="X36" s="307">
        <v>290</v>
      </c>
      <c r="Y36" s="112">
        <v>-300</v>
      </c>
      <c r="Z36" s="112"/>
      <c r="AA36" s="113">
        <f t="shared" si="27"/>
        <v>290</v>
      </c>
      <c r="AB36" s="114">
        <f t="shared" si="28"/>
        <v>665</v>
      </c>
      <c r="AC36" s="115">
        <f t="shared" si="29"/>
        <v>425.00150000000002</v>
      </c>
      <c r="AD36" s="115">
        <f>IF(OR(AB36=0,D36="",D36&lt;40),0,VLOOKUP($D36,DATA!$A$2:$B$53,2,TRUE)*AC36)</f>
        <v>0</v>
      </c>
      <c r="AE36" s="173">
        <f ca="1">IF(E36="","",OFFSET(Setup!$Q$1,MATCH(E36,Setup!O:O,0)-1,0))</f>
        <v>1</v>
      </c>
      <c r="AF36" s="113" t="str">
        <f t="shared" ca="1" si="30"/>
        <v>1-M_T3_C_ABPU-90</v>
      </c>
      <c r="AG36" s="37">
        <f ca="1">IF(OR(AB36=0),0,VLOOKUP(AV36,Setup!$S$6:$T$15,2,TRUE))</f>
        <v>3</v>
      </c>
      <c r="AH36" s="116"/>
      <c r="AI36" s="111" t="s">
        <v>688</v>
      </c>
      <c r="AJ36" s="103">
        <f t="shared" si="31"/>
        <v>1</v>
      </c>
      <c r="AK36" s="37">
        <f t="shared" si="32"/>
        <v>6</v>
      </c>
      <c r="AL36" s="24">
        <f t="shared" si="33"/>
        <v>89.8</v>
      </c>
      <c r="AM36" s="24">
        <f t="shared" si="34"/>
        <v>665</v>
      </c>
      <c r="AN36" s="24">
        <f t="shared" si="35"/>
        <v>410</v>
      </c>
      <c r="AO36" s="36" t="str">
        <f t="shared" si="36"/>
        <v>M</v>
      </c>
      <c r="AP36" s="36"/>
      <c r="AQ36" s="26">
        <f t="shared" si="37"/>
        <v>1</v>
      </c>
      <c r="AR36" s="190">
        <f t="shared" ca="1" si="38"/>
        <v>2809041017</v>
      </c>
      <c r="AS36" s="36">
        <f t="shared" ca="1" si="39"/>
        <v>33</v>
      </c>
      <c r="AT36" s="153">
        <f t="shared" ca="1" si="40"/>
        <v>2809</v>
      </c>
      <c r="AU36" s="94">
        <f t="shared" ca="1" si="41"/>
        <v>33</v>
      </c>
      <c r="AV36" s="174">
        <f t="shared" ca="1" si="42"/>
        <v>1</v>
      </c>
      <c r="AW36" s="157">
        <f t="shared" si="43"/>
        <v>89.8</v>
      </c>
      <c r="AX36" s="24">
        <f t="shared" si="22"/>
        <v>17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2809041017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1</v>
      </c>
      <c r="CL36" s="26">
        <v>1</v>
      </c>
      <c r="CM36" s="26">
        <v>1</v>
      </c>
      <c r="CN36" s="26">
        <v>0</v>
      </c>
      <c r="CO36" s="26">
        <v>0</v>
      </c>
      <c r="CP36" s="26">
        <v>0</v>
      </c>
      <c r="CQ36" s="26">
        <v>1</v>
      </c>
      <c r="CR36" s="26">
        <v>-1</v>
      </c>
      <c r="CS36" s="26">
        <v>-1</v>
      </c>
      <c r="CT36" s="26">
        <v>0</v>
      </c>
      <c r="CU36" s="26">
        <v>0</v>
      </c>
      <c r="CV36" s="26">
        <v>0</v>
      </c>
      <c r="CW36" s="26">
        <v>1</v>
      </c>
      <c r="CX36" s="26">
        <v>1</v>
      </c>
      <c r="CY36" s="26">
        <v>-1</v>
      </c>
      <c r="CZ36" s="26">
        <v>0</v>
      </c>
    </row>
    <row r="37" spans="1:104" s="26" customFormat="1" x14ac:dyDescent="0.2">
      <c r="A37" s="31">
        <f t="shared" si="44"/>
        <v>300</v>
      </c>
      <c r="B37" s="15" t="s">
        <v>32</v>
      </c>
      <c r="C37" s="192" t="s">
        <v>699</v>
      </c>
      <c r="D37" s="15">
        <v>19</v>
      </c>
      <c r="E37" s="15" t="s">
        <v>497</v>
      </c>
      <c r="F37" s="15">
        <v>120.55</v>
      </c>
      <c r="G37" s="37">
        <f>IF(OR(E37="",F37=""),"",IF(LEFT(E37,1)="M",VLOOKUP(F37,Setup!$J$9:$K$23,2,TRUE),VLOOKUP(F37,Setup!$L$9:$M$23,2,TRUE)))</f>
        <v>125</v>
      </c>
      <c r="H37" s="37">
        <f>IF(F37="",0,VLOOKUP(AL37,DATA!$L$2:$N$1910,IF(LEFT(E37,1)="F",3,2)))</f>
        <v>0.57430000000000003</v>
      </c>
      <c r="I37" s="15"/>
      <c r="J37" s="15">
        <v>20</v>
      </c>
      <c r="K37" s="307">
        <v>240</v>
      </c>
      <c r="L37" s="112"/>
      <c r="M37" s="307">
        <v>260</v>
      </c>
      <c r="N37" s="112"/>
      <c r="O37" s="113">
        <f t="shared" si="24"/>
        <v>260</v>
      </c>
      <c r="P37" s="305" t="s">
        <v>743</v>
      </c>
      <c r="Q37" s="112">
        <v>-140</v>
      </c>
      <c r="R37" s="112">
        <v>-140</v>
      </c>
      <c r="S37" s="307">
        <v>140</v>
      </c>
      <c r="T37" s="112"/>
      <c r="U37" s="113">
        <f t="shared" si="25"/>
        <v>140</v>
      </c>
      <c r="V37" s="114">
        <f t="shared" si="26"/>
        <v>400</v>
      </c>
      <c r="W37" s="112">
        <v>300</v>
      </c>
      <c r="X37" s="307">
        <v>300</v>
      </c>
      <c r="Y37" s="112">
        <v>-310</v>
      </c>
      <c r="Z37" s="112"/>
      <c r="AA37" s="113">
        <f t="shared" si="27"/>
        <v>300</v>
      </c>
      <c r="AB37" s="114">
        <f t="shared" si="28"/>
        <v>700</v>
      </c>
      <c r="AC37" s="115">
        <f t="shared" si="29"/>
        <v>402.01000000000005</v>
      </c>
      <c r="AD37" s="115">
        <f>IF(OR(AB37=0,D37="",D37&lt;40),0,VLOOKUP($D37,DATA!$A$2:$B$53,2,TRUE)*AC37)</f>
        <v>0</v>
      </c>
      <c r="AE37" s="173">
        <f ca="1">IF(E37="","",OFFSET(Setup!$Q$1,MATCH(E37,Setup!O:O,0)-1,0))</f>
        <v>1</v>
      </c>
      <c r="AF37" s="113" t="str">
        <f t="shared" ca="1" si="30"/>
        <v>1-M_T3_C_BPU-125</v>
      </c>
      <c r="AG37" s="37">
        <f ca="1">IF(OR(AB37=0),0,VLOOKUP(AV37,Setup!$S$6:$T$15,2,TRUE))</f>
        <v>3</v>
      </c>
      <c r="AH37" s="116"/>
      <c r="AI37" s="111" t="s">
        <v>688</v>
      </c>
      <c r="AJ37" s="103">
        <f t="shared" si="31"/>
        <v>1</v>
      </c>
      <c r="AK37" s="37">
        <f t="shared" si="32"/>
        <v>6</v>
      </c>
      <c r="AL37" s="24">
        <f t="shared" si="33"/>
        <v>120.6</v>
      </c>
      <c r="AM37" s="24">
        <f t="shared" si="34"/>
        <v>700</v>
      </c>
      <c r="AN37" s="24">
        <f t="shared" si="35"/>
        <v>440</v>
      </c>
      <c r="AO37" s="36" t="str">
        <f t="shared" si="36"/>
        <v>M</v>
      </c>
      <c r="AP37" s="36"/>
      <c r="AQ37" s="26">
        <f t="shared" si="37"/>
        <v>1</v>
      </c>
      <c r="AR37" s="190">
        <f t="shared" ca="1" si="38"/>
        <v>2706044004</v>
      </c>
      <c r="AS37" s="36">
        <f t="shared" ca="1" si="39"/>
        <v>35</v>
      </c>
      <c r="AT37" s="153">
        <f t="shared" ca="1" si="40"/>
        <v>2706</v>
      </c>
      <c r="AU37" s="94">
        <f t="shared" ca="1" si="41"/>
        <v>35</v>
      </c>
      <c r="AV37" s="174">
        <f t="shared" ca="1" si="42"/>
        <v>1</v>
      </c>
      <c r="AW37" s="157">
        <f t="shared" si="43"/>
        <v>120.55</v>
      </c>
      <c r="AX37" s="24">
        <f t="shared" si="22"/>
        <v>4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2706044004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1</v>
      </c>
      <c r="CL37" s="26">
        <v>0</v>
      </c>
      <c r="CM37" s="26">
        <v>1</v>
      </c>
      <c r="CN37" s="26">
        <v>0</v>
      </c>
      <c r="CO37" s="26">
        <v>0</v>
      </c>
      <c r="CP37" s="26">
        <v>0</v>
      </c>
      <c r="CQ37" s="26">
        <v>-1</v>
      </c>
      <c r="CR37" s="26">
        <v>-1</v>
      </c>
      <c r="CS37" s="26">
        <v>1</v>
      </c>
      <c r="CT37" s="26">
        <v>0</v>
      </c>
      <c r="CU37" s="26">
        <v>0</v>
      </c>
      <c r="CV37" s="26">
        <v>0</v>
      </c>
      <c r="CW37" s="26">
        <v>0</v>
      </c>
      <c r="CX37" s="26">
        <v>1</v>
      </c>
      <c r="CY37" s="26">
        <v>-1</v>
      </c>
      <c r="CZ37" s="26">
        <v>0</v>
      </c>
    </row>
    <row r="38" spans="1:104" s="26" customFormat="1" x14ac:dyDescent="0.2">
      <c r="A38" s="31" t="str">
        <f t="shared" si="44"/>
        <v/>
      </c>
      <c r="B38" s="15" t="s">
        <v>32</v>
      </c>
      <c r="C38" s="192" t="s">
        <v>735</v>
      </c>
      <c r="D38" s="15" t="s">
        <v>731</v>
      </c>
      <c r="E38" s="15" t="s">
        <v>460</v>
      </c>
      <c r="F38" s="15">
        <v>90</v>
      </c>
      <c r="G38" s="37">
        <f>IF(OR(E38="",F38=""),"",IF(LEFT(E38,1)="M",VLOOKUP(F38,Setup!$J$9:$K$23,2,TRUE),VLOOKUP(F38,Setup!$L$9:$M$23,2,TRUE)))</f>
        <v>90</v>
      </c>
      <c r="H38" s="37">
        <f>IF(F38="",0,VLOOKUP(AL38,DATA!$L$2:$N$1910,IF(LEFT(E38,1)="F",3,2)))</f>
        <v>0.63839999999999997</v>
      </c>
      <c r="I38" s="15"/>
      <c r="J38" s="15"/>
      <c r="K38" s="112"/>
      <c r="L38" s="307">
        <v>0</v>
      </c>
      <c r="M38" s="112"/>
      <c r="N38" s="112"/>
      <c r="O38" s="113">
        <f t="shared" si="24"/>
        <v>0</v>
      </c>
      <c r="P38" s="197"/>
      <c r="Q38" s="112"/>
      <c r="R38" s="112"/>
      <c r="S38" s="112"/>
      <c r="T38" s="112"/>
      <c r="U38" s="113">
        <f t="shared" si="25"/>
        <v>0</v>
      </c>
      <c r="V38" s="114">
        <f t="shared" si="26"/>
        <v>0</v>
      </c>
      <c r="W38" s="112"/>
      <c r="X38" s="112"/>
      <c r="Y38" s="112"/>
      <c r="Z38" s="112"/>
      <c r="AA38" s="113">
        <f t="shared" si="27"/>
        <v>0</v>
      </c>
      <c r="AB38" s="114">
        <f t="shared" si="28"/>
        <v>0</v>
      </c>
      <c r="AC38" s="115">
        <f t="shared" si="29"/>
        <v>0</v>
      </c>
      <c r="AD38" s="115">
        <f>IF(OR(AB38=0,D38="",D38&lt;40),0,VLOOKUP($D38,DATA!$A$2:$B$53,2,TRUE)*AC38)</f>
        <v>0</v>
      </c>
      <c r="AE38" s="173">
        <f ca="1">IF(E38="","",OFFSET(Setup!$Q$1,MATCH(E38,Setup!O:O,0)-1,0))</f>
        <v>1</v>
      </c>
      <c r="AF38" s="113">
        <f t="shared" ca="1" si="30"/>
        <v>0</v>
      </c>
      <c r="AG38" s="37">
        <f>IF(OR(AB38=0),0,VLOOKUP(AV38,Setup!$S$6:$T$15,2,TRUE))</f>
        <v>0</v>
      </c>
      <c r="AH38" s="116"/>
      <c r="AI38" s="111" t="s">
        <v>688</v>
      </c>
      <c r="AJ38" s="103">
        <f t="shared" si="31"/>
        <v>1</v>
      </c>
      <c r="AK38" s="37">
        <f t="shared" si="32"/>
        <v>6</v>
      </c>
      <c r="AL38" s="24">
        <f t="shared" si="33"/>
        <v>90</v>
      </c>
      <c r="AM38" s="24">
        <f t="shared" si="34"/>
        <v>0</v>
      </c>
      <c r="AN38" s="24">
        <f t="shared" si="35"/>
        <v>0</v>
      </c>
      <c r="AO38" s="36" t="str">
        <f t="shared" si="36"/>
        <v>M</v>
      </c>
      <c r="AP38" s="36"/>
      <c r="AQ38" s="26">
        <f t="shared" si="37"/>
        <v>0</v>
      </c>
      <c r="AR38" s="190">
        <f t="shared" ca="1" si="38"/>
        <v>1009000000</v>
      </c>
      <c r="AS38" s="36">
        <f t="shared" ca="1" si="39"/>
        <v>46</v>
      </c>
      <c r="AT38" s="153">
        <f t="shared" ca="1" si="40"/>
        <v>1009</v>
      </c>
      <c r="AU38" s="94">
        <f t="shared" ca="1" si="41"/>
        <v>46</v>
      </c>
      <c r="AV38" s="174">
        <f t="shared" ca="1" si="42"/>
        <v>1</v>
      </c>
      <c r="AW38" s="157">
        <f t="shared" si="43"/>
        <v>90</v>
      </c>
      <c r="AX38" s="24">
        <f t="shared" si="22"/>
        <v>15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1009000000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0</v>
      </c>
      <c r="CL38" s="26">
        <v>1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</row>
    <row r="39" spans="1:104" s="26" customFormat="1" x14ac:dyDescent="0.2">
      <c r="A39" s="31" t="str">
        <f t="shared" si="44"/>
        <v/>
      </c>
      <c r="B39" s="15" t="s">
        <v>32</v>
      </c>
      <c r="C39" s="192" t="s">
        <v>690</v>
      </c>
      <c r="D39" s="15" t="s">
        <v>732</v>
      </c>
      <c r="E39" s="15" t="s">
        <v>488</v>
      </c>
      <c r="F39" s="15">
        <v>56</v>
      </c>
      <c r="G39" s="37">
        <f>IF(OR(E39="",F39=""),"",IF(LEFT(E39,1)="M",VLOOKUP(F39,Setup!$J$9:$K$23,2,TRUE),VLOOKUP(F39,Setup!$L$9:$M$23,2,TRUE)))</f>
        <v>56</v>
      </c>
      <c r="H39" s="37">
        <f>IF(F39="",0,VLOOKUP(AL39,DATA!$L$2:$N$1910,IF(LEFT(E39,1)="F",3,2)))</f>
        <v>0.9103</v>
      </c>
      <c r="I39" s="15"/>
      <c r="J39" s="15"/>
      <c r="K39" s="112"/>
      <c r="L39" s="112"/>
      <c r="M39" s="112"/>
      <c r="N39" s="112"/>
      <c r="O39" s="113">
        <f t="shared" si="24"/>
        <v>0</v>
      </c>
      <c r="P39" s="197"/>
      <c r="Q39" s="112"/>
      <c r="R39" s="112"/>
      <c r="S39" s="112"/>
      <c r="T39" s="112"/>
      <c r="U39" s="113">
        <f t="shared" si="25"/>
        <v>0</v>
      </c>
      <c r="V39" s="114">
        <f t="shared" si="26"/>
        <v>0</v>
      </c>
      <c r="W39" s="112"/>
      <c r="X39" s="112"/>
      <c r="Y39" s="112"/>
      <c r="Z39" s="112"/>
      <c r="AA39" s="113">
        <f t="shared" si="27"/>
        <v>0</v>
      </c>
      <c r="AB39" s="114">
        <f t="shared" si="28"/>
        <v>0</v>
      </c>
      <c r="AC39" s="115">
        <f t="shared" si="29"/>
        <v>0</v>
      </c>
      <c r="AD39" s="115">
        <f>IF(OR(AB39=0,D39="",D39&lt;40),0,VLOOKUP($D39,DATA!$A$2:$B$53,2,TRUE)*AC39)</f>
        <v>0</v>
      </c>
      <c r="AE39" s="173">
        <f ca="1">IF(E39="","",OFFSET(Setup!$Q$1,MATCH(E39,Setup!O:O,0)-1,0))</f>
        <v>1</v>
      </c>
      <c r="AF39" s="113">
        <f t="shared" ca="1" si="30"/>
        <v>0</v>
      </c>
      <c r="AG39" s="37">
        <f>IF(OR(AB39=0),0,VLOOKUP(AV39,Setup!$S$6:$T$15,2,TRUE))</f>
        <v>0</v>
      </c>
      <c r="AH39" s="116"/>
      <c r="AI39" s="111" t="s">
        <v>688</v>
      </c>
      <c r="AJ39" s="103">
        <f t="shared" si="31"/>
        <v>1</v>
      </c>
      <c r="AK39" s="37">
        <f t="shared" si="32"/>
        <v>6</v>
      </c>
      <c r="AL39" s="24">
        <f t="shared" si="33"/>
        <v>56</v>
      </c>
      <c r="AM39" s="24">
        <f t="shared" si="34"/>
        <v>0</v>
      </c>
      <c r="AN39" s="24">
        <f t="shared" si="35"/>
        <v>0</v>
      </c>
      <c r="AO39" s="36" t="str">
        <f t="shared" si="36"/>
        <v>M</v>
      </c>
      <c r="AP39" s="36"/>
      <c r="AQ39" s="26">
        <f t="shared" si="37"/>
        <v>0</v>
      </c>
      <c r="AR39" s="190">
        <f t="shared" ca="1" si="38"/>
        <v>1814000000</v>
      </c>
      <c r="AS39" s="36">
        <f t="shared" ca="1" si="39"/>
        <v>41</v>
      </c>
      <c r="AT39" s="153">
        <f t="shared" ca="1" si="40"/>
        <v>1814</v>
      </c>
      <c r="AU39" s="94">
        <f t="shared" ca="1" si="41"/>
        <v>41</v>
      </c>
      <c r="AV39" s="174">
        <f t="shared" ca="1" si="42"/>
        <v>1</v>
      </c>
      <c r="AW39" s="157">
        <f t="shared" si="43"/>
        <v>56</v>
      </c>
      <c r="AX39" s="24">
        <f t="shared" si="22"/>
        <v>46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1814000000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</row>
    <row r="40" spans="1:104" s="26" customFormat="1" x14ac:dyDescent="0.2">
      <c r="A40" s="31" t="str">
        <f t="shared" si="44"/>
        <v/>
      </c>
      <c r="B40" s="15" t="s">
        <v>32</v>
      </c>
      <c r="C40" s="192" t="s">
        <v>693</v>
      </c>
      <c r="D40" s="15" t="s">
        <v>733</v>
      </c>
      <c r="E40" s="15" t="s">
        <v>490</v>
      </c>
      <c r="F40" s="15">
        <v>82.5</v>
      </c>
      <c r="G40" s="37">
        <f>IF(OR(E40="",F40=""),"",IF(LEFT(E40,1)="M",VLOOKUP(F40,Setup!$J$9:$K$23,2,TRUE),VLOOKUP(F40,Setup!$L$9:$M$23,2,TRUE)))</f>
        <v>82.5</v>
      </c>
      <c r="H40" s="37">
        <f>IF(F40="",0,VLOOKUP(AL40,DATA!$L$2:$N$1910,IF(LEFT(E40,1)="F",3,2)))</f>
        <v>0.66990000000000005</v>
      </c>
      <c r="I40" s="15"/>
      <c r="J40" s="15"/>
      <c r="K40" s="112"/>
      <c r="L40" s="112"/>
      <c r="M40" s="112"/>
      <c r="N40" s="112"/>
      <c r="O40" s="113">
        <f t="shared" si="24"/>
        <v>0</v>
      </c>
      <c r="P40" s="197"/>
      <c r="Q40" s="112"/>
      <c r="R40" s="112"/>
      <c r="S40" s="112"/>
      <c r="T40" s="112"/>
      <c r="U40" s="113">
        <f t="shared" si="25"/>
        <v>0</v>
      </c>
      <c r="V40" s="114">
        <f t="shared" si="26"/>
        <v>0</v>
      </c>
      <c r="W40" s="112"/>
      <c r="X40" s="112"/>
      <c r="Y40" s="112"/>
      <c r="Z40" s="112"/>
      <c r="AA40" s="113">
        <f t="shared" si="27"/>
        <v>0</v>
      </c>
      <c r="AB40" s="114">
        <f t="shared" si="28"/>
        <v>0</v>
      </c>
      <c r="AC40" s="115">
        <f t="shared" si="29"/>
        <v>0</v>
      </c>
      <c r="AD40" s="115">
        <f>IF(OR(AB40=0,D40="",D40&lt;40),0,VLOOKUP($D40,DATA!$A$2:$B$53,2,TRUE)*AC40)</f>
        <v>0</v>
      </c>
      <c r="AE40" s="173">
        <f ca="1">IF(E40="","",OFFSET(Setup!$Q$1,MATCH(E40,Setup!O:O,0)-1,0))</f>
        <v>1</v>
      </c>
      <c r="AF40" s="113">
        <f t="shared" ca="1" si="30"/>
        <v>0</v>
      </c>
      <c r="AG40" s="37">
        <f>IF(OR(AB40=0),0,VLOOKUP(AV40,Setup!$S$6:$T$15,2,TRUE))</f>
        <v>0</v>
      </c>
      <c r="AH40" s="116"/>
      <c r="AI40" s="111" t="s">
        <v>688</v>
      </c>
      <c r="AJ40" s="103">
        <f t="shared" si="31"/>
        <v>1</v>
      </c>
      <c r="AK40" s="37">
        <f t="shared" si="32"/>
        <v>6</v>
      </c>
      <c r="AL40" s="24">
        <f t="shared" si="33"/>
        <v>82.5</v>
      </c>
      <c r="AM40" s="24">
        <f t="shared" si="34"/>
        <v>0</v>
      </c>
      <c r="AN40" s="24">
        <f t="shared" si="35"/>
        <v>0</v>
      </c>
      <c r="AO40" s="36" t="str">
        <f t="shared" si="36"/>
        <v>M</v>
      </c>
      <c r="AP40" s="36"/>
      <c r="AQ40" s="26">
        <f t="shared" si="37"/>
        <v>0</v>
      </c>
      <c r="AR40" s="190">
        <f t="shared" ca="1" si="38"/>
        <v>2010000000</v>
      </c>
      <c r="AS40" s="36">
        <f t="shared" ca="1" si="39"/>
        <v>39</v>
      </c>
      <c r="AT40" s="153">
        <f t="shared" ca="1" si="40"/>
        <v>2010</v>
      </c>
      <c r="AU40" s="94">
        <f t="shared" ca="1" si="41"/>
        <v>39</v>
      </c>
      <c r="AV40" s="174">
        <f t="shared" ca="1" si="42"/>
        <v>1</v>
      </c>
      <c r="AW40" s="157">
        <f t="shared" si="43"/>
        <v>82.5</v>
      </c>
      <c r="AX40" s="24">
        <f t="shared" si="22"/>
        <v>26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2010000000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</row>
    <row r="41" spans="1:104" s="26" customFormat="1" x14ac:dyDescent="0.2">
      <c r="A41" s="31">
        <f t="shared" si="44"/>
        <v>75</v>
      </c>
      <c r="B41" s="15" t="s">
        <v>33</v>
      </c>
      <c r="C41" s="192" t="s">
        <v>739</v>
      </c>
      <c r="D41" s="15">
        <v>22</v>
      </c>
      <c r="E41" s="15" t="s">
        <v>474</v>
      </c>
      <c r="F41" s="15">
        <v>74.5</v>
      </c>
      <c r="G41" s="37">
        <f>IF(OR(E41="",F41=""),"",IF(LEFT(E41,1)="M",VLOOKUP(F41,Setup!$J$9:$K$23,2,TRUE),VLOOKUP(F41,Setup!$L$9:$M$23,2,TRUE)))</f>
        <v>75</v>
      </c>
      <c r="H41" s="37">
        <f>IF(F41="",0,VLOOKUP(AL41,DATA!$L$2:$N$1910,IF(LEFT(E41,1)="F",3,2)))</f>
        <v>0.71589999999999998</v>
      </c>
      <c r="I41" s="15"/>
      <c r="J41" s="15">
        <v>15</v>
      </c>
      <c r="K41" s="307">
        <v>80</v>
      </c>
      <c r="L41" s="307">
        <v>92.5</v>
      </c>
      <c r="M41" s="307">
        <v>102.5</v>
      </c>
      <c r="N41" s="112"/>
      <c r="O41" s="113">
        <f t="shared" si="24"/>
        <v>102.5</v>
      </c>
      <c r="P41" s="305" t="s">
        <v>741</v>
      </c>
      <c r="Q41" s="307">
        <v>70</v>
      </c>
      <c r="R41" s="112">
        <v>-80</v>
      </c>
      <c r="S41" s="112">
        <v>-80</v>
      </c>
      <c r="T41" s="112"/>
      <c r="U41" s="113">
        <f t="shared" si="25"/>
        <v>70</v>
      </c>
      <c r="V41" s="114">
        <f t="shared" si="26"/>
        <v>172.5</v>
      </c>
      <c r="W41" s="307">
        <v>75</v>
      </c>
      <c r="X41" s="307">
        <v>80</v>
      </c>
      <c r="Y41" s="307">
        <v>87.5</v>
      </c>
      <c r="Z41" s="112"/>
      <c r="AA41" s="113">
        <f t="shared" si="27"/>
        <v>87.5</v>
      </c>
      <c r="AB41" s="114">
        <f t="shared" si="28"/>
        <v>260</v>
      </c>
      <c r="AC41" s="115">
        <f t="shared" si="29"/>
        <v>186.13399999999999</v>
      </c>
      <c r="AD41" s="115">
        <f>IF(OR(AB41=0,D41="",D41&lt;40),0,VLOOKUP($D41,DATA!$A$2:$B$53,2,TRUE)*AC41)</f>
        <v>0</v>
      </c>
      <c r="AE41" s="173">
        <f ca="1">IF(E41="","",OFFSET(Setup!$Q$1,MATCH(E41,Setup!O:O,0)-1,0))</f>
        <v>1</v>
      </c>
      <c r="AF41" s="113" t="str">
        <f t="shared" ca="1" si="30"/>
        <v>1-M_J_C_ABPU-75</v>
      </c>
      <c r="AG41" s="37">
        <f ca="1">IF(OR(AB41=0),0,VLOOKUP(AV41,Setup!$S$6:$T$15,2,TRUE))</f>
        <v>3</v>
      </c>
      <c r="AH41" s="116"/>
      <c r="AI41" s="111" t="s">
        <v>688</v>
      </c>
      <c r="AJ41" s="103">
        <f t="shared" si="31"/>
        <v>1</v>
      </c>
      <c r="AK41" s="37">
        <f t="shared" si="32"/>
        <v>7</v>
      </c>
      <c r="AL41" s="24">
        <f t="shared" si="33"/>
        <v>74.5</v>
      </c>
      <c r="AM41" s="24">
        <f t="shared" si="34"/>
        <v>260</v>
      </c>
      <c r="AN41" s="24">
        <f t="shared" si="35"/>
        <v>157.5</v>
      </c>
      <c r="AO41" s="36" t="str">
        <f t="shared" si="36"/>
        <v>M</v>
      </c>
      <c r="AP41" s="36"/>
      <c r="AQ41" s="26">
        <f t="shared" si="37"/>
        <v>1</v>
      </c>
      <c r="AR41" s="190">
        <f t="shared" ca="1" si="38"/>
        <v>3611011040</v>
      </c>
      <c r="AS41" s="36">
        <f t="shared" ca="1" si="39"/>
        <v>2</v>
      </c>
      <c r="AT41" s="153">
        <f t="shared" ca="1" si="40"/>
        <v>3611</v>
      </c>
      <c r="AU41" s="94">
        <f t="shared" ca="1" si="41"/>
        <v>2</v>
      </c>
      <c r="AV41" s="174">
        <f t="shared" ca="1" si="42"/>
        <v>1</v>
      </c>
      <c r="AW41" s="157">
        <f t="shared" si="43"/>
        <v>74.5</v>
      </c>
      <c r="AX41" s="24">
        <f t="shared" si="22"/>
        <v>40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3611011040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1</v>
      </c>
      <c r="CL41" s="26">
        <v>1</v>
      </c>
      <c r="CM41" s="26">
        <v>1</v>
      </c>
      <c r="CN41" s="26">
        <v>0</v>
      </c>
      <c r="CO41" s="26">
        <v>0</v>
      </c>
      <c r="CP41" s="26">
        <v>0</v>
      </c>
      <c r="CQ41" s="26">
        <v>1</v>
      </c>
      <c r="CR41" s="26">
        <v>-1</v>
      </c>
      <c r="CS41" s="26">
        <v>-1</v>
      </c>
      <c r="CT41" s="26">
        <v>0</v>
      </c>
      <c r="CU41" s="26">
        <v>0</v>
      </c>
      <c r="CV41" s="26">
        <v>0</v>
      </c>
      <c r="CW41" s="26">
        <v>1</v>
      </c>
      <c r="CX41" s="26">
        <v>1</v>
      </c>
      <c r="CY41" s="26">
        <v>1</v>
      </c>
      <c r="CZ41" s="26">
        <v>0</v>
      </c>
    </row>
    <row r="42" spans="1:104" s="26" customFormat="1" x14ac:dyDescent="0.2">
      <c r="A42" s="31">
        <f t="shared" si="44"/>
        <v>160</v>
      </c>
      <c r="B42" s="15" t="s">
        <v>33</v>
      </c>
      <c r="C42" s="192" t="s">
        <v>711</v>
      </c>
      <c r="D42" s="15">
        <v>20</v>
      </c>
      <c r="E42" s="15" t="s">
        <v>462</v>
      </c>
      <c r="F42" s="15">
        <v>70.7</v>
      </c>
      <c r="G42" s="37">
        <f>IF(OR(E42="",F42=""),"",IF(LEFT(E42,1)="M",VLOOKUP(F42,Setup!$J$9:$K$23,2,TRUE),VLOOKUP(F42,Setup!$L$9:$M$23,2,TRUE)))</f>
        <v>75</v>
      </c>
      <c r="H42" s="37">
        <f>IF(F42="",0,VLOOKUP(AL42,DATA!$L$2:$N$1910,IF(LEFT(E42,1)="F",3,2)))</f>
        <v>0.74370000000000003</v>
      </c>
      <c r="I42" s="15"/>
      <c r="J42" s="15">
        <v>17</v>
      </c>
      <c r="K42" s="307">
        <v>120</v>
      </c>
      <c r="L42" s="307">
        <v>130</v>
      </c>
      <c r="M42" s="112">
        <v>-140</v>
      </c>
      <c r="N42" s="112"/>
      <c r="O42" s="113">
        <f t="shared" si="24"/>
        <v>130</v>
      </c>
      <c r="P42" s="305" t="s">
        <v>741</v>
      </c>
      <c r="Q42" s="307">
        <v>70</v>
      </c>
      <c r="R42" s="112">
        <v>-75</v>
      </c>
      <c r="S42" s="112"/>
      <c r="T42" s="112"/>
      <c r="U42" s="113">
        <f t="shared" si="25"/>
        <v>70</v>
      </c>
      <c r="V42" s="114">
        <f t="shared" si="26"/>
        <v>200</v>
      </c>
      <c r="W42" s="307">
        <v>160</v>
      </c>
      <c r="X42" s="307">
        <v>175</v>
      </c>
      <c r="Y42" s="112">
        <v>-190</v>
      </c>
      <c r="Z42" s="112"/>
      <c r="AA42" s="113">
        <f t="shared" si="27"/>
        <v>175</v>
      </c>
      <c r="AB42" s="114">
        <f t="shared" si="28"/>
        <v>375</v>
      </c>
      <c r="AC42" s="115">
        <f t="shared" si="29"/>
        <v>278.88749999999999</v>
      </c>
      <c r="AD42" s="115">
        <f>IF(OR(AB42=0,D42="",D42&lt;40),0,VLOOKUP($D42,DATA!$A$2:$B$53,2,TRUE)*AC42)</f>
        <v>0</v>
      </c>
      <c r="AE42" s="173">
        <f ca="1">IF(E42="","",OFFSET(Setup!$Q$1,MATCH(E42,Setup!O:O,0)-1,0))</f>
        <v>1</v>
      </c>
      <c r="AF42" s="113" t="str">
        <f t="shared" ca="1" si="30"/>
        <v>2-M_J_R_ABPU-75</v>
      </c>
      <c r="AG42" s="37">
        <f ca="1">IF(OR(AB42=0),0,VLOOKUP(AV42,Setup!$S$6:$T$15,2,TRUE))</f>
        <v>3</v>
      </c>
      <c r="AH42" s="116"/>
      <c r="AI42" s="111" t="s">
        <v>688</v>
      </c>
      <c r="AJ42" s="103">
        <f t="shared" si="31"/>
        <v>1</v>
      </c>
      <c r="AK42" s="37">
        <f t="shared" si="32"/>
        <v>7</v>
      </c>
      <c r="AL42" s="24">
        <f t="shared" si="33"/>
        <v>70.7</v>
      </c>
      <c r="AM42" s="24">
        <f t="shared" si="34"/>
        <v>375</v>
      </c>
      <c r="AN42" s="24">
        <f t="shared" si="35"/>
        <v>245</v>
      </c>
      <c r="AO42" s="36" t="str">
        <f t="shared" si="36"/>
        <v>M</v>
      </c>
      <c r="AP42" s="36"/>
      <c r="AQ42" s="26">
        <f t="shared" si="37"/>
        <v>1</v>
      </c>
      <c r="AR42" s="190">
        <f t="shared" ca="1" si="38"/>
        <v>3411013044</v>
      </c>
      <c r="AS42" s="36">
        <f t="shared" ca="1" si="39"/>
        <v>21</v>
      </c>
      <c r="AT42" s="153">
        <f t="shared" ca="1" si="40"/>
        <v>3411</v>
      </c>
      <c r="AU42" s="94">
        <f t="shared" ca="1" si="41"/>
        <v>20</v>
      </c>
      <c r="AV42" s="174">
        <f t="shared" ca="1" si="42"/>
        <v>2</v>
      </c>
      <c r="AW42" s="157">
        <f t="shared" si="43"/>
        <v>70.7</v>
      </c>
      <c r="AX42" s="24">
        <f t="shared" si="22"/>
        <v>44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3411013044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1</v>
      </c>
      <c r="CL42" s="26">
        <v>1</v>
      </c>
      <c r="CM42" s="26">
        <v>-1</v>
      </c>
      <c r="CN42" s="26">
        <v>0</v>
      </c>
      <c r="CO42" s="26">
        <v>0</v>
      </c>
      <c r="CP42" s="26">
        <v>0</v>
      </c>
      <c r="CQ42" s="26">
        <v>1</v>
      </c>
      <c r="CR42" s="26">
        <v>-1</v>
      </c>
      <c r="CS42" s="26">
        <v>0</v>
      </c>
      <c r="CT42" s="26">
        <v>0</v>
      </c>
      <c r="CU42" s="26">
        <v>0</v>
      </c>
      <c r="CV42" s="26">
        <v>0</v>
      </c>
      <c r="CW42" s="26">
        <v>1</v>
      </c>
      <c r="CX42" s="26">
        <v>1</v>
      </c>
      <c r="CY42" s="26">
        <v>-1</v>
      </c>
      <c r="CZ42" s="26">
        <v>0</v>
      </c>
    </row>
    <row r="43" spans="1:104" s="26" customFormat="1" x14ac:dyDescent="0.2">
      <c r="A43" s="31">
        <f t="shared" si="44"/>
        <v>165</v>
      </c>
      <c r="B43" s="15" t="s">
        <v>33</v>
      </c>
      <c r="C43" s="192" t="s">
        <v>718</v>
      </c>
      <c r="D43" s="15">
        <v>21</v>
      </c>
      <c r="E43" s="15" t="s">
        <v>462</v>
      </c>
      <c r="F43" s="15">
        <v>81.849999999999994</v>
      </c>
      <c r="G43" s="37">
        <f>IF(OR(E43="",F43=""),"",IF(LEFT(E43,1)="M",VLOOKUP(F43,Setup!$J$9:$K$23,2,TRUE),VLOOKUP(F43,Setup!$L$9:$M$23,2,TRUE)))</f>
        <v>82.5</v>
      </c>
      <c r="H43" s="37">
        <f>IF(F43="",0,VLOOKUP(AL43,DATA!$L$2:$N$1910,IF(LEFT(E43,1)="F",3,2)))</f>
        <v>0.67290000000000005</v>
      </c>
      <c r="I43" s="15"/>
      <c r="J43" s="15">
        <v>17</v>
      </c>
      <c r="K43" s="112">
        <v>-145</v>
      </c>
      <c r="L43" s="307">
        <v>160</v>
      </c>
      <c r="M43" s="307">
        <v>170</v>
      </c>
      <c r="N43" s="112"/>
      <c r="O43" s="113">
        <f t="shared" si="24"/>
        <v>170</v>
      </c>
      <c r="P43" s="305" t="s">
        <v>740</v>
      </c>
      <c r="Q43" s="307">
        <v>105</v>
      </c>
      <c r="R43" s="307">
        <v>117.5</v>
      </c>
      <c r="S43" s="307">
        <v>130</v>
      </c>
      <c r="T43" s="112"/>
      <c r="U43" s="113">
        <f t="shared" si="25"/>
        <v>130</v>
      </c>
      <c r="V43" s="114">
        <f t="shared" si="26"/>
        <v>300</v>
      </c>
      <c r="W43" s="307">
        <v>165</v>
      </c>
      <c r="X43" s="307">
        <v>185</v>
      </c>
      <c r="Y43" s="307">
        <v>200</v>
      </c>
      <c r="Z43" s="112"/>
      <c r="AA43" s="113">
        <f t="shared" si="27"/>
        <v>200</v>
      </c>
      <c r="AB43" s="114">
        <f t="shared" si="28"/>
        <v>500</v>
      </c>
      <c r="AC43" s="115">
        <f t="shared" si="29"/>
        <v>336.45000000000005</v>
      </c>
      <c r="AD43" s="115">
        <f>IF(OR(AB43=0,D43="",D43&lt;40),0,VLOOKUP($D43,DATA!$A$2:$B$53,2,TRUE)*AC43)</f>
        <v>0</v>
      </c>
      <c r="AE43" s="173">
        <f ca="1">IF(E43="","",OFFSET(Setup!$Q$1,MATCH(E43,Setup!O:O,0)-1,0))</f>
        <v>1</v>
      </c>
      <c r="AF43" s="113" t="str">
        <f t="shared" ca="1" si="30"/>
        <v>2-M_J_R_ABPU-82.5</v>
      </c>
      <c r="AG43" s="37">
        <f ca="1">IF(OR(AB43=0),0,VLOOKUP(AV43,Setup!$S$6:$T$15,2,TRUE))</f>
        <v>3</v>
      </c>
      <c r="AH43" s="116"/>
      <c r="AI43" s="111" t="s">
        <v>688</v>
      </c>
      <c r="AJ43" s="103">
        <f t="shared" si="31"/>
        <v>1</v>
      </c>
      <c r="AK43" s="37">
        <f t="shared" si="32"/>
        <v>7</v>
      </c>
      <c r="AL43" s="24">
        <f t="shared" si="33"/>
        <v>81.900000000000006</v>
      </c>
      <c r="AM43" s="24">
        <f t="shared" si="34"/>
        <v>500</v>
      </c>
      <c r="AN43" s="24">
        <f t="shared" si="35"/>
        <v>330</v>
      </c>
      <c r="AO43" s="36" t="str">
        <f t="shared" si="36"/>
        <v>M</v>
      </c>
      <c r="AP43" s="36"/>
      <c r="AQ43" s="26">
        <f t="shared" si="37"/>
        <v>1</v>
      </c>
      <c r="AR43" s="190">
        <f t="shared" ca="1" si="38"/>
        <v>3410024031</v>
      </c>
      <c r="AS43" s="36">
        <f t="shared" ca="1" si="39"/>
        <v>23</v>
      </c>
      <c r="AT43" s="153">
        <f t="shared" ca="1" si="40"/>
        <v>3410</v>
      </c>
      <c r="AU43" s="94">
        <f t="shared" ca="1" si="41"/>
        <v>22</v>
      </c>
      <c r="AV43" s="174">
        <f t="shared" ca="1" si="42"/>
        <v>2</v>
      </c>
      <c r="AW43" s="157">
        <f t="shared" si="43"/>
        <v>81.849999999999994</v>
      </c>
      <c r="AX43" s="24">
        <f t="shared" si="22"/>
        <v>31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3410024031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-1</v>
      </c>
      <c r="CL43" s="26">
        <v>1</v>
      </c>
      <c r="CM43" s="26">
        <v>1</v>
      </c>
      <c r="CN43" s="26">
        <v>0</v>
      </c>
      <c r="CO43" s="26">
        <v>0</v>
      </c>
      <c r="CP43" s="26">
        <v>0</v>
      </c>
      <c r="CQ43" s="26">
        <v>1</v>
      </c>
      <c r="CR43" s="26">
        <v>1</v>
      </c>
      <c r="CS43" s="26">
        <v>1</v>
      </c>
      <c r="CT43" s="26">
        <v>0</v>
      </c>
      <c r="CU43" s="26">
        <v>0</v>
      </c>
      <c r="CV43" s="26">
        <v>0</v>
      </c>
      <c r="CW43" s="26">
        <v>1</v>
      </c>
      <c r="CX43" s="26">
        <v>1</v>
      </c>
      <c r="CY43" s="26">
        <v>1</v>
      </c>
      <c r="CZ43" s="26">
        <v>0</v>
      </c>
    </row>
    <row r="44" spans="1:104" s="26" customFormat="1" x14ac:dyDescent="0.2">
      <c r="A44" s="31">
        <f t="shared" si="44"/>
        <v>180</v>
      </c>
      <c r="B44" s="15" t="s">
        <v>33</v>
      </c>
      <c r="C44" s="192" t="s">
        <v>723</v>
      </c>
      <c r="D44" s="15">
        <v>20</v>
      </c>
      <c r="E44" s="15" t="s">
        <v>474</v>
      </c>
      <c r="F44" s="15">
        <v>80.55</v>
      </c>
      <c r="G44" s="37">
        <f>IF(OR(E44="",F44=""),"",IF(LEFT(E44,1)="M",VLOOKUP(F44,Setup!$J$9:$K$23,2,TRUE),VLOOKUP(F44,Setup!$L$9:$M$23,2,TRUE)))</f>
        <v>82.5</v>
      </c>
      <c r="H44" s="37">
        <f>IF(F44="",0,VLOOKUP(AL44,DATA!$L$2:$N$1910,IF(LEFT(E44,1)="F",3,2)))</f>
        <v>0.67949999999999999</v>
      </c>
      <c r="I44" s="15"/>
      <c r="J44" s="15">
        <v>20</v>
      </c>
      <c r="K44" s="307">
        <v>145</v>
      </c>
      <c r="L44" s="307">
        <v>157.5</v>
      </c>
      <c r="M44" s="307">
        <v>165</v>
      </c>
      <c r="N44" s="112"/>
      <c r="O44" s="113">
        <f t="shared" si="24"/>
        <v>165</v>
      </c>
      <c r="P44" s="305" t="s">
        <v>740</v>
      </c>
      <c r="Q44" s="307">
        <v>87.5</v>
      </c>
      <c r="R44" s="307">
        <v>97.5</v>
      </c>
      <c r="S44" s="112">
        <v>-105</v>
      </c>
      <c r="T44" s="112"/>
      <c r="U44" s="113">
        <f t="shared" si="25"/>
        <v>97.5</v>
      </c>
      <c r="V44" s="114">
        <f t="shared" si="26"/>
        <v>262.5</v>
      </c>
      <c r="W44" s="307">
        <v>180</v>
      </c>
      <c r="X44" s="307">
        <v>190</v>
      </c>
      <c r="Y44" s="112">
        <v>-200</v>
      </c>
      <c r="Z44" s="112"/>
      <c r="AA44" s="113">
        <f t="shared" si="27"/>
        <v>190</v>
      </c>
      <c r="AB44" s="114">
        <f t="shared" si="28"/>
        <v>452.5</v>
      </c>
      <c r="AC44" s="115">
        <f t="shared" si="29"/>
        <v>307.47375</v>
      </c>
      <c r="AD44" s="115">
        <f>IF(OR(AB44=0,D44="",D44&lt;40),0,VLOOKUP($D44,DATA!$A$2:$B$53,2,TRUE)*AC44)</f>
        <v>0</v>
      </c>
      <c r="AE44" s="173">
        <f ca="1">IF(E44="","",OFFSET(Setup!$Q$1,MATCH(E44,Setup!O:O,0)-1,0))</f>
        <v>1</v>
      </c>
      <c r="AF44" s="113" t="str">
        <f t="shared" ca="1" si="30"/>
        <v>4-M_J_C_ABPU-82.5</v>
      </c>
      <c r="AG44" s="37">
        <f ca="1">IF(OR(AB44=0),0,VLOOKUP(AV44,Setup!$S$6:$T$15,2,TRUE))</f>
        <v>3</v>
      </c>
      <c r="AH44" s="116"/>
      <c r="AI44" s="111" t="s">
        <v>688</v>
      </c>
      <c r="AJ44" s="103">
        <f t="shared" si="31"/>
        <v>1</v>
      </c>
      <c r="AK44" s="37">
        <f t="shared" si="32"/>
        <v>7</v>
      </c>
      <c r="AL44" s="24">
        <f t="shared" si="33"/>
        <v>80.599999999999994</v>
      </c>
      <c r="AM44" s="24">
        <f t="shared" si="34"/>
        <v>452.5</v>
      </c>
      <c r="AN44" s="24">
        <f t="shared" si="35"/>
        <v>287.5</v>
      </c>
      <c r="AO44" s="36" t="str">
        <f t="shared" si="36"/>
        <v>M</v>
      </c>
      <c r="AP44" s="36"/>
      <c r="AQ44" s="26">
        <f t="shared" si="37"/>
        <v>1</v>
      </c>
      <c r="AR44" s="190">
        <f t="shared" ca="1" si="38"/>
        <v>3610018037</v>
      </c>
      <c r="AS44" s="36">
        <f t="shared" ca="1" si="39"/>
        <v>6</v>
      </c>
      <c r="AT44" s="153">
        <f t="shared" ca="1" si="40"/>
        <v>3610</v>
      </c>
      <c r="AU44" s="94">
        <f t="shared" ca="1" si="41"/>
        <v>3</v>
      </c>
      <c r="AV44" s="174">
        <f t="shared" ca="1" si="42"/>
        <v>4</v>
      </c>
      <c r="AW44" s="157">
        <f t="shared" si="43"/>
        <v>80.55</v>
      </c>
      <c r="AX44" s="24">
        <f t="shared" si="22"/>
        <v>37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3610018037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1</v>
      </c>
      <c r="CL44" s="26">
        <v>1</v>
      </c>
      <c r="CM44" s="26">
        <v>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-1</v>
      </c>
      <c r="CZ44" s="26">
        <v>0</v>
      </c>
    </row>
    <row r="45" spans="1:104" s="26" customFormat="1" x14ac:dyDescent="0.2">
      <c r="A45" s="31">
        <f t="shared" si="44"/>
        <v>200</v>
      </c>
      <c r="B45" s="15" t="s">
        <v>33</v>
      </c>
      <c r="C45" s="192" t="s">
        <v>703</v>
      </c>
      <c r="D45" s="15">
        <v>23</v>
      </c>
      <c r="E45" s="15" t="s">
        <v>474</v>
      </c>
      <c r="F45" s="15">
        <v>79.2</v>
      </c>
      <c r="G45" s="37">
        <f>IF(OR(E45="",F45=""),"",IF(LEFT(E45,1)="M",VLOOKUP(F45,Setup!$J$9:$K$23,2,TRUE),VLOOKUP(F45,Setup!$L$9:$M$23,2,TRUE)))</f>
        <v>82.5</v>
      </c>
      <c r="H45" s="37">
        <f>IF(F45="",0,VLOOKUP(AL45,DATA!$L$2:$N$1910,IF(LEFT(E45,1)="F",3,2)))</f>
        <v>0.68710000000000004</v>
      </c>
      <c r="I45" s="15"/>
      <c r="J45" s="15">
        <v>17</v>
      </c>
      <c r="K45" s="307">
        <v>160</v>
      </c>
      <c r="L45" s="307">
        <v>170</v>
      </c>
      <c r="M45" s="307">
        <v>180</v>
      </c>
      <c r="N45" s="112"/>
      <c r="O45" s="113">
        <f t="shared" si="24"/>
        <v>180</v>
      </c>
      <c r="P45" s="305" t="s">
        <v>741</v>
      </c>
      <c r="Q45" s="307">
        <v>92.5</v>
      </c>
      <c r="R45" s="307">
        <v>97.5</v>
      </c>
      <c r="S45" s="112">
        <v>-102.5</v>
      </c>
      <c r="T45" s="112"/>
      <c r="U45" s="113">
        <f t="shared" si="25"/>
        <v>97.5</v>
      </c>
      <c r="V45" s="114">
        <f t="shared" si="26"/>
        <v>277.5</v>
      </c>
      <c r="W45" s="307">
        <v>200</v>
      </c>
      <c r="X45" s="307">
        <v>210</v>
      </c>
      <c r="Y45" s="112">
        <v>-215</v>
      </c>
      <c r="Z45" s="112"/>
      <c r="AA45" s="113">
        <f t="shared" si="27"/>
        <v>210</v>
      </c>
      <c r="AB45" s="114">
        <f t="shared" si="28"/>
        <v>487.5</v>
      </c>
      <c r="AC45" s="115">
        <f t="shared" si="29"/>
        <v>334.96125000000001</v>
      </c>
      <c r="AD45" s="115">
        <f>IF(OR(AB45=0,D45="",D45&lt;40),0,VLOOKUP($D45,DATA!$A$2:$B$53,2,TRUE)*AC45)</f>
        <v>0</v>
      </c>
      <c r="AE45" s="173">
        <f ca="1">IF(E45="","",OFFSET(Setup!$Q$1,MATCH(E45,Setup!O:O,0)-1,0))</f>
        <v>1</v>
      </c>
      <c r="AF45" s="113" t="str">
        <f t="shared" ca="1" si="30"/>
        <v>3-M_J_C_ABPU-82.5</v>
      </c>
      <c r="AG45" s="37">
        <f ca="1">IF(OR(AB45=0),0,VLOOKUP(AV45,Setup!$S$6:$T$15,2,TRUE))</f>
        <v>3</v>
      </c>
      <c r="AH45" s="116"/>
      <c r="AI45" s="111" t="s">
        <v>688</v>
      </c>
      <c r="AJ45" s="103">
        <f t="shared" si="31"/>
        <v>1</v>
      </c>
      <c r="AK45" s="37">
        <f t="shared" si="32"/>
        <v>7</v>
      </c>
      <c r="AL45" s="24">
        <f t="shared" si="33"/>
        <v>79.2</v>
      </c>
      <c r="AM45" s="24">
        <f t="shared" si="34"/>
        <v>487.5</v>
      </c>
      <c r="AN45" s="24">
        <f t="shared" si="35"/>
        <v>307.5</v>
      </c>
      <c r="AO45" s="36" t="str">
        <f t="shared" si="36"/>
        <v>M</v>
      </c>
      <c r="AP45" s="36"/>
      <c r="AQ45" s="26">
        <f t="shared" si="37"/>
        <v>1</v>
      </c>
      <c r="AR45" s="190">
        <f t="shared" ca="1" si="38"/>
        <v>3610023039</v>
      </c>
      <c r="AS45" s="36">
        <f t="shared" ca="1" si="39"/>
        <v>5</v>
      </c>
      <c r="AT45" s="153">
        <f t="shared" ca="1" si="40"/>
        <v>3610</v>
      </c>
      <c r="AU45" s="94">
        <f t="shared" ca="1" si="41"/>
        <v>3</v>
      </c>
      <c r="AV45" s="174">
        <f t="shared" ca="1" si="42"/>
        <v>3</v>
      </c>
      <c r="AW45" s="157">
        <f t="shared" si="43"/>
        <v>79.2</v>
      </c>
      <c r="AX45" s="24">
        <f t="shared" si="22"/>
        <v>39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3610023039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1</v>
      </c>
      <c r="CM45" s="26">
        <v>1</v>
      </c>
      <c r="CN45" s="26">
        <v>0</v>
      </c>
      <c r="CO45" s="26">
        <v>0</v>
      </c>
      <c r="CP45" s="26">
        <v>0</v>
      </c>
      <c r="CQ45" s="26">
        <v>1</v>
      </c>
      <c r="CR45" s="26">
        <v>1</v>
      </c>
      <c r="CS45" s="26">
        <v>-1</v>
      </c>
      <c r="CT45" s="26">
        <v>0</v>
      </c>
      <c r="CU45" s="26">
        <v>0</v>
      </c>
      <c r="CV45" s="26">
        <v>0</v>
      </c>
      <c r="CW45" s="26">
        <v>1</v>
      </c>
      <c r="CX45" s="26">
        <v>1</v>
      </c>
      <c r="CY45" s="26">
        <v>-1</v>
      </c>
      <c r="CZ45" s="26">
        <v>0</v>
      </c>
    </row>
    <row r="46" spans="1:104" s="26" customFormat="1" x14ac:dyDescent="0.2">
      <c r="A46" s="31">
        <f t="shared" si="44"/>
        <v>205</v>
      </c>
      <c r="B46" s="15" t="s">
        <v>33</v>
      </c>
      <c r="C46" s="192" t="s">
        <v>715</v>
      </c>
      <c r="D46" s="15">
        <v>23</v>
      </c>
      <c r="E46" s="15" t="s">
        <v>474</v>
      </c>
      <c r="F46" s="15">
        <v>59.95</v>
      </c>
      <c r="G46" s="37">
        <f>IF(OR(E46="",F46=""),"",IF(LEFT(E46,1)="M",VLOOKUP(F46,Setup!$J$9:$K$23,2,TRUE),VLOOKUP(F46,Setup!$L$9:$M$23,2,TRUE)))</f>
        <v>60</v>
      </c>
      <c r="H46" s="37">
        <f>IF(F46="",0,VLOOKUP(AL46,DATA!$L$2:$N$1910,IF(LEFT(E46,1)="F",3,2)))</f>
        <v>0.85289999999999999</v>
      </c>
      <c r="I46" s="15"/>
      <c r="J46" s="15">
        <v>16</v>
      </c>
      <c r="K46" s="307">
        <v>170</v>
      </c>
      <c r="L46" s="307">
        <v>180</v>
      </c>
      <c r="M46" s="112">
        <v>-187.5</v>
      </c>
      <c r="N46" s="112"/>
      <c r="O46" s="113">
        <f t="shared" si="24"/>
        <v>180</v>
      </c>
      <c r="P46" s="305" t="s">
        <v>741</v>
      </c>
      <c r="Q46" s="307">
        <v>105</v>
      </c>
      <c r="R46" s="307">
        <v>112.5</v>
      </c>
      <c r="S46" s="307">
        <v>117.5</v>
      </c>
      <c r="T46" s="112"/>
      <c r="U46" s="113">
        <f t="shared" si="25"/>
        <v>117.5</v>
      </c>
      <c r="V46" s="114">
        <f t="shared" si="26"/>
        <v>297.5</v>
      </c>
      <c r="W46" s="307">
        <v>205</v>
      </c>
      <c r="X46" s="307">
        <v>222.5</v>
      </c>
      <c r="Y46" s="307">
        <v>230</v>
      </c>
      <c r="Z46" s="112"/>
      <c r="AA46" s="113">
        <f t="shared" si="27"/>
        <v>230</v>
      </c>
      <c r="AB46" s="114">
        <f t="shared" si="28"/>
        <v>527.5</v>
      </c>
      <c r="AC46" s="115">
        <f t="shared" si="29"/>
        <v>449.90474999999998</v>
      </c>
      <c r="AD46" s="115">
        <f>IF(OR(AB46=0,D46="",D46&lt;40),0,VLOOKUP($D46,DATA!$A$2:$B$53,2,TRUE)*AC46)</f>
        <v>0</v>
      </c>
      <c r="AE46" s="173">
        <f ca="1">IF(E46="","",OFFSET(Setup!$Q$1,MATCH(E46,Setup!O:O,0)-1,0))</f>
        <v>1</v>
      </c>
      <c r="AF46" s="113" t="str">
        <f t="shared" ca="1" si="30"/>
        <v>1-M_J_C_ABPU-60</v>
      </c>
      <c r="AG46" s="37">
        <f ca="1">IF(OR(AB46=0),0,VLOOKUP(AV46,Setup!$S$6:$T$15,2,TRUE))</f>
        <v>3</v>
      </c>
      <c r="AH46" s="116"/>
      <c r="AI46" s="111" t="s">
        <v>688</v>
      </c>
      <c r="AJ46" s="103">
        <f t="shared" si="31"/>
        <v>1</v>
      </c>
      <c r="AK46" s="37">
        <f t="shared" si="32"/>
        <v>7</v>
      </c>
      <c r="AL46" s="24">
        <f t="shared" si="33"/>
        <v>60</v>
      </c>
      <c r="AM46" s="24">
        <f t="shared" si="34"/>
        <v>527.5</v>
      </c>
      <c r="AN46" s="24">
        <f t="shared" si="35"/>
        <v>347.5</v>
      </c>
      <c r="AO46" s="36" t="str">
        <f t="shared" si="36"/>
        <v>M</v>
      </c>
      <c r="AP46" s="36"/>
      <c r="AQ46" s="26">
        <f t="shared" si="37"/>
        <v>1</v>
      </c>
      <c r="AR46" s="190">
        <f t="shared" ca="1" si="38"/>
        <v>3613028045</v>
      </c>
      <c r="AS46" s="36">
        <f t="shared" ca="1" si="39"/>
        <v>1</v>
      </c>
      <c r="AT46" s="153">
        <f t="shared" ca="1" si="40"/>
        <v>3613</v>
      </c>
      <c r="AU46" s="94">
        <f t="shared" ca="1" si="41"/>
        <v>1</v>
      </c>
      <c r="AV46" s="174">
        <f t="shared" ca="1" si="42"/>
        <v>1</v>
      </c>
      <c r="AW46" s="157">
        <f t="shared" si="43"/>
        <v>59.95</v>
      </c>
      <c r="AX46" s="24">
        <f t="shared" si="22"/>
        <v>45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3613028045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1</v>
      </c>
      <c r="CL46" s="26">
        <v>1</v>
      </c>
      <c r="CM46" s="26">
        <v>-1</v>
      </c>
      <c r="CN46" s="26">
        <v>0</v>
      </c>
      <c r="CO46" s="26">
        <v>0</v>
      </c>
      <c r="CP46" s="26">
        <v>0</v>
      </c>
      <c r="CQ46" s="26">
        <v>1</v>
      </c>
      <c r="CR46" s="26">
        <v>1</v>
      </c>
      <c r="CS46" s="26">
        <v>1</v>
      </c>
      <c r="CT46" s="26">
        <v>0</v>
      </c>
      <c r="CU46" s="26">
        <v>0</v>
      </c>
      <c r="CV46" s="26">
        <v>0</v>
      </c>
      <c r="CW46" s="26">
        <v>1</v>
      </c>
      <c r="CX46" s="26">
        <v>1</v>
      </c>
      <c r="CY46" s="26">
        <v>1</v>
      </c>
      <c r="CZ46" s="26">
        <v>0</v>
      </c>
    </row>
    <row r="47" spans="1:104" s="26" customFormat="1" x14ac:dyDescent="0.2">
      <c r="A47" s="31">
        <f t="shared" si="44"/>
        <v>215</v>
      </c>
      <c r="B47" s="15" t="s">
        <v>33</v>
      </c>
      <c r="C47" s="192" t="s">
        <v>705</v>
      </c>
      <c r="D47" s="15">
        <v>23</v>
      </c>
      <c r="E47" s="15" t="s">
        <v>462</v>
      </c>
      <c r="F47" s="15">
        <v>74.45</v>
      </c>
      <c r="G47" s="37">
        <f>IF(OR(E47="",F47=""),"",IF(LEFT(E47,1)="M",VLOOKUP(F47,Setup!$J$9:$K$23,2,TRUE),VLOOKUP(F47,Setup!$L$9:$M$23,2,TRUE)))</f>
        <v>75</v>
      </c>
      <c r="H47" s="37">
        <f>IF(F47="",0,VLOOKUP(AL47,DATA!$L$2:$N$1910,IF(LEFT(E47,1)="F",3,2)))</f>
        <v>0.71589999999999998</v>
      </c>
      <c r="I47" s="15"/>
      <c r="J47" s="15">
        <v>17</v>
      </c>
      <c r="K47" s="112">
        <v>-190</v>
      </c>
      <c r="L47" s="307">
        <v>200</v>
      </c>
      <c r="M47" s="307">
        <v>210</v>
      </c>
      <c r="N47" s="112"/>
      <c r="O47" s="113">
        <f t="shared" si="24"/>
        <v>210</v>
      </c>
      <c r="P47" s="305" t="s">
        <v>740</v>
      </c>
      <c r="Q47" s="307">
        <v>135</v>
      </c>
      <c r="R47" s="307">
        <v>140</v>
      </c>
      <c r="S47" s="112">
        <v>-145</v>
      </c>
      <c r="T47" s="112"/>
      <c r="U47" s="113">
        <f t="shared" si="25"/>
        <v>140</v>
      </c>
      <c r="V47" s="114">
        <f t="shared" si="26"/>
        <v>350</v>
      </c>
      <c r="W47" s="307">
        <v>215</v>
      </c>
      <c r="X47" s="307">
        <v>225</v>
      </c>
      <c r="Y47" s="112">
        <v>-235</v>
      </c>
      <c r="Z47" s="112"/>
      <c r="AA47" s="113">
        <f t="shared" si="27"/>
        <v>225</v>
      </c>
      <c r="AB47" s="114">
        <f t="shared" si="28"/>
        <v>575</v>
      </c>
      <c r="AC47" s="115">
        <f t="shared" si="29"/>
        <v>411.64249999999998</v>
      </c>
      <c r="AD47" s="115">
        <f>IF(OR(AB47=0,D47="",D47&lt;40),0,VLOOKUP($D47,DATA!$A$2:$B$53,2,TRUE)*AC47)</f>
        <v>0</v>
      </c>
      <c r="AE47" s="173">
        <f ca="1">IF(E47="","",OFFSET(Setup!$Q$1,MATCH(E47,Setup!O:O,0)-1,0))</f>
        <v>1</v>
      </c>
      <c r="AF47" s="113" t="str">
        <f t="shared" ca="1" si="30"/>
        <v>1-M_J_R_ABPU-75</v>
      </c>
      <c r="AG47" s="37">
        <f ca="1">IF(OR(AB47=0),0,VLOOKUP(AV47,Setup!$S$6:$T$15,2,TRUE))</f>
        <v>3</v>
      </c>
      <c r="AH47" s="116"/>
      <c r="AI47" s="111" t="s">
        <v>688</v>
      </c>
      <c r="AJ47" s="103">
        <f t="shared" si="31"/>
        <v>1</v>
      </c>
      <c r="AK47" s="37">
        <f t="shared" si="32"/>
        <v>7</v>
      </c>
      <c r="AL47" s="24">
        <f t="shared" si="33"/>
        <v>74.5</v>
      </c>
      <c r="AM47" s="24">
        <f t="shared" si="34"/>
        <v>575</v>
      </c>
      <c r="AN47" s="24">
        <f t="shared" si="35"/>
        <v>365</v>
      </c>
      <c r="AO47" s="36" t="str">
        <f t="shared" si="36"/>
        <v>M</v>
      </c>
      <c r="AP47" s="36"/>
      <c r="AQ47" s="26">
        <f t="shared" si="37"/>
        <v>1</v>
      </c>
      <c r="AR47" s="190">
        <f t="shared" ca="1" si="38"/>
        <v>3411033041</v>
      </c>
      <c r="AS47" s="36">
        <f t="shared" ca="1" si="39"/>
        <v>20</v>
      </c>
      <c r="AT47" s="153">
        <f t="shared" ca="1" si="40"/>
        <v>3411</v>
      </c>
      <c r="AU47" s="94">
        <f t="shared" ca="1" si="41"/>
        <v>20</v>
      </c>
      <c r="AV47" s="174">
        <f t="shared" ca="1" si="42"/>
        <v>1</v>
      </c>
      <c r="AW47" s="157">
        <f t="shared" si="43"/>
        <v>74.45</v>
      </c>
      <c r="AX47" s="24">
        <f t="shared" si="22"/>
        <v>41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3411033041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-1</v>
      </c>
      <c r="CL47" s="26">
        <v>1</v>
      </c>
      <c r="CM47" s="26">
        <v>1</v>
      </c>
      <c r="CN47" s="26">
        <v>0</v>
      </c>
      <c r="CO47" s="26">
        <v>0</v>
      </c>
      <c r="CP47" s="26">
        <v>0</v>
      </c>
      <c r="CQ47" s="26">
        <v>1</v>
      </c>
      <c r="CR47" s="26">
        <v>1</v>
      </c>
      <c r="CS47" s="26">
        <v>-1</v>
      </c>
      <c r="CT47" s="26">
        <v>0</v>
      </c>
      <c r="CU47" s="26">
        <v>0</v>
      </c>
      <c r="CV47" s="26">
        <v>0</v>
      </c>
      <c r="CW47" s="26">
        <v>1</v>
      </c>
      <c r="CX47" s="26">
        <v>1</v>
      </c>
      <c r="CY47" s="26">
        <v>-1</v>
      </c>
      <c r="CZ47" s="26">
        <v>0</v>
      </c>
    </row>
    <row r="48" spans="1:104" s="26" customFormat="1" x14ac:dyDescent="0.2">
      <c r="A48" s="31">
        <f t="shared" si="44"/>
        <v>215</v>
      </c>
      <c r="B48" s="15" t="s">
        <v>33</v>
      </c>
      <c r="C48" s="192" t="s">
        <v>709</v>
      </c>
      <c r="D48" s="15">
        <v>21</v>
      </c>
      <c r="E48" s="15" t="s">
        <v>462</v>
      </c>
      <c r="F48" s="15">
        <v>81.849999999999994</v>
      </c>
      <c r="G48" s="37">
        <f>IF(OR(E48="",F48=""),"",IF(LEFT(E48,1)="M",VLOOKUP(F48,Setup!$J$9:$K$23,2,TRUE),VLOOKUP(F48,Setup!$L$9:$M$23,2,TRUE)))</f>
        <v>82.5</v>
      </c>
      <c r="H48" s="37">
        <f>IF(F48="",0,VLOOKUP(AL48,DATA!$L$2:$N$1910,IF(LEFT(E48,1)="F",3,2)))</f>
        <v>0.67290000000000005</v>
      </c>
      <c r="I48" s="15"/>
      <c r="J48" s="15">
        <v>19</v>
      </c>
      <c r="K48" s="307">
        <v>180</v>
      </c>
      <c r="L48" s="307">
        <v>192.5</v>
      </c>
      <c r="M48" s="112">
        <v>-200</v>
      </c>
      <c r="N48" s="112"/>
      <c r="O48" s="113">
        <f t="shared" si="24"/>
        <v>192.5</v>
      </c>
      <c r="P48" s="305" t="s">
        <v>740</v>
      </c>
      <c r="Q48" s="307">
        <v>120</v>
      </c>
      <c r="R48" s="307">
        <v>125</v>
      </c>
      <c r="S48" s="112">
        <v>-127.5</v>
      </c>
      <c r="T48" s="112"/>
      <c r="U48" s="113">
        <f t="shared" si="25"/>
        <v>125</v>
      </c>
      <c r="V48" s="114">
        <f t="shared" si="26"/>
        <v>317.5</v>
      </c>
      <c r="W48" s="307">
        <v>215</v>
      </c>
      <c r="X48" s="307">
        <v>225</v>
      </c>
      <c r="Y48" s="112">
        <v>-240</v>
      </c>
      <c r="Z48" s="112"/>
      <c r="AA48" s="113">
        <f t="shared" si="27"/>
        <v>225</v>
      </c>
      <c r="AB48" s="114">
        <f t="shared" si="28"/>
        <v>542.5</v>
      </c>
      <c r="AC48" s="115">
        <f t="shared" si="29"/>
        <v>365.04825000000005</v>
      </c>
      <c r="AD48" s="115">
        <f>IF(OR(AB48=0,D48="",D48&lt;40),0,VLOOKUP($D48,DATA!$A$2:$B$53,2,TRUE)*AC48)</f>
        <v>0</v>
      </c>
      <c r="AE48" s="173">
        <f ca="1">IF(E48="","",OFFSET(Setup!$Q$1,MATCH(E48,Setup!O:O,0)-1,0))</f>
        <v>1</v>
      </c>
      <c r="AF48" s="113" t="str">
        <f t="shared" ca="1" si="30"/>
        <v>1-M_J_R_ABPU-82.5</v>
      </c>
      <c r="AG48" s="37">
        <f ca="1">IF(OR(AB48=0),0,VLOOKUP(AV48,Setup!$S$6:$T$15,2,TRUE))</f>
        <v>3</v>
      </c>
      <c r="AH48" s="116"/>
      <c r="AI48" s="111" t="s">
        <v>688</v>
      </c>
      <c r="AJ48" s="103">
        <f t="shared" si="31"/>
        <v>1</v>
      </c>
      <c r="AK48" s="37">
        <f t="shared" si="32"/>
        <v>7</v>
      </c>
      <c r="AL48" s="24">
        <f t="shared" si="33"/>
        <v>81.900000000000006</v>
      </c>
      <c r="AM48" s="24">
        <f t="shared" si="34"/>
        <v>542.5</v>
      </c>
      <c r="AN48" s="24">
        <f t="shared" si="35"/>
        <v>350</v>
      </c>
      <c r="AO48" s="36" t="str">
        <f t="shared" si="36"/>
        <v>M</v>
      </c>
      <c r="AP48" s="36"/>
      <c r="AQ48" s="26">
        <f t="shared" si="37"/>
        <v>1</v>
      </c>
      <c r="AR48" s="190">
        <f t="shared" ca="1" si="38"/>
        <v>3410029031</v>
      </c>
      <c r="AS48" s="36">
        <f t="shared" ca="1" si="39"/>
        <v>22</v>
      </c>
      <c r="AT48" s="153">
        <f t="shared" ca="1" si="40"/>
        <v>3410</v>
      </c>
      <c r="AU48" s="94">
        <f t="shared" ca="1" si="41"/>
        <v>22</v>
      </c>
      <c r="AV48" s="174">
        <f t="shared" ca="1" si="42"/>
        <v>1</v>
      </c>
      <c r="AW48" s="157">
        <f t="shared" si="43"/>
        <v>81.849999999999994</v>
      </c>
      <c r="AX48" s="24">
        <f t="shared" si="22"/>
        <v>31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3410029031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1</v>
      </c>
      <c r="CL48" s="26">
        <v>1</v>
      </c>
      <c r="CM48" s="26">
        <v>-1</v>
      </c>
      <c r="CN48" s="26">
        <v>0</v>
      </c>
      <c r="CO48" s="26">
        <v>0</v>
      </c>
      <c r="CP48" s="26">
        <v>0</v>
      </c>
      <c r="CQ48" s="26">
        <v>1</v>
      </c>
      <c r="CR48" s="26">
        <v>1</v>
      </c>
      <c r="CS48" s="26">
        <v>-1</v>
      </c>
      <c r="CT48" s="26">
        <v>0</v>
      </c>
      <c r="CU48" s="26">
        <v>0</v>
      </c>
      <c r="CV48" s="26">
        <v>0</v>
      </c>
      <c r="CW48" s="26">
        <v>1</v>
      </c>
      <c r="CX48" s="26">
        <v>1</v>
      </c>
      <c r="CY48" s="26">
        <v>-1</v>
      </c>
      <c r="CZ48" s="26">
        <v>0</v>
      </c>
    </row>
    <row r="49" spans="1:104" s="26" customFormat="1" x14ac:dyDescent="0.2">
      <c r="A49" s="31">
        <f t="shared" si="44"/>
        <v>230</v>
      </c>
      <c r="B49" s="15" t="s">
        <v>33</v>
      </c>
      <c r="C49" s="192" t="s">
        <v>704</v>
      </c>
      <c r="D49" s="15">
        <v>21</v>
      </c>
      <c r="E49" s="15" t="s">
        <v>474</v>
      </c>
      <c r="F49" s="15">
        <v>81.2</v>
      </c>
      <c r="G49" s="37">
        <f>IF(OR(E49="",F49=""),"",IF(LEFT(E49,1)="M",VLOOKUP(F49,Setup!$J$9:$K$23,2,TRUE),VLOOKUP(F49,Setup!$L$9:$M$23,2,TRUE)))</f>
        <v>82.5</v>
      </c>
      <c r="H49" s="37">
        <f>IF(F49="",0,VLOOKUP(AL49,DATA!$L$2:$N$1910,IF(LEFT(E49,1)="F",3,2)))</f>
        <v>0.6764</v>
      </c>
      <c r="I49" s="15"/>
      <c r="J49" s="15">
        <v>17</v>
      </c>
      <c r="K49" s="307">
        <v>170</v>
      </c>
      <c r="L49" s="307">
        <v>187.5</v>
      </c>
      <c r="M49" s="307">
        <v>195</v>
      </c>
      <c r="N49" s="112"/>
      <c r="O49" s="113">
        <f t="shared" si="24"/>
        <v>195</v>
      </c>
      <c r="P49" s="305" t="s">
        <v>741</v>
      </c>
      <c r="Q49" s="307">
        <v>110</v>
      </c>
      <c r="R49" s="307">
        <v>115</v>
      </c>
      <c r="S49" s="112">
        <v>-120</v>
      </c>
      <c r="T49" s="112"/>
      <c r="U49" s="113">
        <f t="shared" si="25"/>
        <v>115</v>
      </c>
      <c r="V49" s="114">
        <f t="shared" si="26"/>
        <v>310</v>
      </c>
      <c r="W49" s="307">
        <v>230</v>
      </c>
      <c r="X49" s="307">
        <v>245</v>
      </c>
      <c r="Y49" s="307">
        <v>252.5</v>
      </c>
      <c r="Z49" s="112"/>
      <c r="AA49" s="113">
        <f t="shared" si="27"/>
        <v>252.5</v>
      </c>
      <c r="AB49" s="114">
        <f t="shared" si="28"/>
        <v>562.5</v>
      </c>
      <c r="AC49" s="115">
        <f t="shared" si="29"/>
        <v>380.47500000000002</v>
      </c>
      <c r="AD49" s="115">
        <f>IF(OR(AB49=0,D49="",D49&lt;40),0,VLOOKUP($D49,DATA!$A$2:$B$53,2,TRUE)*AC49)</f>
        <v>0</v>
      </c>
      <c r="AE49" s="173">
        <f ca="1">IF(E49="","",OFFSET(Setup!$Q$1,MATCH(E49,Setup!O:O,0)-1,0))</f>
        <v>1</v>
      </c>
      <c r="AF49" s="113" t="str">
        <f t="shared" ca="1" si="30"/>
        <v>2-M_J_C_ABPU-82.5</v>
      </c>
      <c r="AG49" s="37">
        <f ca="1">IF(OR(AB49=0),0,VLOOKUP(AV49,Setup!$S$6:$T$15,2,TRUE))</f>
        <v>3</v>
      </c>
      <c r="AH49" s="116"/>
      <c r="AI49" s="111" t="s">
        <v>688</v>
      </c>
      <c r="AJ49" s="103">
        <f t="shared" si="31"/>
        <v>1</v>
      </c>
      <c r="AK49" s="37">
        <f t="shared" si="32"/>
        <v>7</v>
      </c>
      <c r="AL49" s="24">
        <f t="shared" si="33"/>
        <v>81.2</v>
      </c>
      <c r="AM49" s="24">
        <f t="shared" si="34"/>
        <v>562.5</v>
      </c>
      <c r="AN49" s="24">
        <f t="shared" si="35"/>
        <v>367.5</v>
      </c>
      <c r="AO49" s="36" t="str">
        <f t="shared" si="36"/>
        <v>M</v>
      </c>
      <c r="AP49" s="36"/>
      <c r="AQ49" s="26">
        <f t="shared" si="37"/>
        <v>1</v>
      </c>
      <c r="AR49" s="190">
        <f t="shared" ca="1" si="38"/>
        <v>3610032034</v>
      </c>
      <c r="AS49" s="36">
        <f t="shared" ca="1" si="39"/>
        <v>4</v>
      </c>
      <c r="AT49" s="153">
        <f t="shared" ca="1" si="40"/>
        <v>3610</v>
      </c>
      <c r="AU49" s="94">
        <f t="shared" ca="1" si="41"/>
        <v>3</v>
      </c>
      <c r="AV49" s="174">
        <f t="shared" ca="1" si="42"/>
        <v>2</v>
      </c>
      <c r="AW49" s="157">
        <f t="shared" si="43"/>
        <v>81.2</v>
      </c>
      <c r="AX49" s="24">
        <f t="shared" si="22"/>
        <v>34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3610032034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1</v>
      </c>
      <c r="CL49" s="26">
        <v>1</v>
      </c>
      <c r="CM49" s="26">
        <v>1</v>
      </c>
      <c r="CN49" s="26">
        <v>0</v>
      </c>
      <c r="CO49" s="26">
        <v>0</v>
      </c>
      <c r="CP49" s="26">
        <v>0</v>
      </c>
      <c r="CQ49" s="26">
        <v>1</v>
      </c>
      <c r="CR49" s="26">
        <v>1</v>
      </c>
      <c r="CS49" s="26">
        <v>-1</v>
      </c>
      <c r="CT49" s="26">
        <v>0</v>
      </c>
      <c r="CU49" s="26">
        <v>0</v>
      </c>
      <c r="CV49" s="26">
        <v>0</v>
      </c>
      <c r="CW49" s="26">
        <v>1</v>
      </c>
      <c r="CX49" s="26">
        <v>1</v>
      </c>
      <c r="CY49" s="26">
        <v>1</v>
      </c>
      <c r="CZ49" s="26">
        <v>0</v>
      </c>
    </row>
    <row r="50" spans="1:104" s="26" customFormat="1" x14ac:dyDescent="0.2">
      <c r="A50" s="31">
        <f t="shared" si="44"/>
        <v>230</v>
      </c>
      <c r="B50" s="15" t="s">
        <v>33</v>
      </c>
      <c r="C50" s="192" t="s">
        <v>707</v>
      </c>
      <c r="D50" s="15">
        <v>22</v>
      </c>
      <c r="E50" s="15" t="s">
        <v>461</v>
      </c>
      <c r="F50" s="15">
        <v>81.45</v>
      </c>
      <c r="G50" s="37">
        <f>IF(OR(E50="",F50=""),"",IF(LEFT(E50,1)="M",VLOOKUP(F50,Setup!$J$9:$K$23,2,TRUE),VLOOKUP(F50,Setup!$L$9:$M$23,2,TRUE)))</f>
        <v>82.5</v>
      </c>
      <c r="H50" s="37">
        <f>IF(F50="",0,VLOOKUP(AL50,DATA!$L$2:$N$1910,IF(LEFT(E50,1)="F",3,2)))</f>
        <v>0.67490000000000006</v>
      </c>
      <c r="I50" s="15"/>
      <c r="J50" s="15">
        <v>15</v>
      </c>
      <c r="K50" s="307">
        <v>180</v>
      </c>
      <c r="L50" s="307">
        <v>200</v>
      </c>
      <c r="M50" s="112">
        <v>-210</v>
      </c>
      <c r="N50" s="112"/>
      <c r="O50" s="113">
        <f t="shared" si="24"/>
        <v>200</v>
      </c>
      <c r="P50" s="305" t="s">
        <v>744</v>
      </c>
      <c r="Q50" s="307">
        <v>120</v>
      </c>
      <c r="R50" s="307">
        <v>130</v>
      </c>
      <c r="S50" s="112">
        <v>-140</v>
      </c>
      <c r="T50" s="112"/>
      <c r="U50" s="113">
        <f t="shared" si="25"/>
        <v>130</v>
      </c>
      <c r="V50" s="114">
        <f t="shared" si="26"/>
        <v>330</v>
      </c>
      <c r="W50" s="307">
        <v>230</v>
      </c>
      <c r="X50" s="307">
        <v>250</v>
      </c>
      <c r="Y50" s="307">
        <v>260</v>
      </c>
      <c r="Z50" s="112"/>
      <c r="AA50" s="113">
        <f t="shared" si="27"/>
        <v>260</v>
      </c>
      <c r="AB50" s="114">
        <f t="shared" si="28"/>
        <v>590</v>
      </c>
      <c r="AC50" s="115">
        <f t="shared" si="29"/>
        <v>398.19100000000003</v>
      </c>
      <c r="AD50" s="115">
        <f>IF(OR(AB50=0,D50="",D50&lt;40),0,VLOOKUP($D50,DATA!$A$2:$B$53,2,TRUE)*AC50)</f>
        <v>0</v>
      </c>
      <c r="AE50" s="173">
        <f ca="1">IF(E50="","",OFFSET(Setup!$Q$1,MATCH(E50,Setup!O:O,0)-1,0))</f>
        <v>1</v>
      </c>
      <c r="AF50" s="113" t="str">
        <f t="shared" ca="1" si="30"/>
        <v>1-M_J_R_BPU-82.5</v>
      </c>
      <c r="AG50" s="37">
        <f ca="1">IF(OR(AB50=0),0,VLOOKUP(AV50,Setup!$S$6:$T$15,2,TRUE))</f>
        <v>3</v>
      </c>
      <c r="AH50" s="116"/>
      <c r="AI50" s="111" t="s">
        <v>688</v>
      </c>
      <c r="AJ50" s="103">
        <f t="shared" si="31"/>
        <v>1</v>
      </c>
      <c r="AK50" s="37">
        <f t="shared" si="32"/>
        <v>7</v>
      </c>
      <c r="AL50" s="24">
        <f t="shared" si="33"/>
        <v>81.5</v>
      </c>
      <c r="AM50" s="24">
        <f t="shared" si="34"/>
        <v>590</v>
      </c>
      <c r="AN50" s="24">
        <f t="shared" si="35"/>
        <v>390</v>
      </c>
      <c r="AO50" s="36" t="str">
        <f t="shared" si="36"/>
        <v>M</v>
      </c>
      <c r="AP50" s="36"/>
      <c r="AQ50" s="26">
        <f t="shared" si="37"/>
        <v>1</v>
      </c>
      <c r="AR50" s="190">
        <f t="shared" ca="1" si="38"/>
        <v>3310034033</v>
      </c>
      <c r="AS50" s="36">
        <f t="shared" ca="1" si="39"/>
        <v>30</v>
      </c>
      <c r="AT50" s="153">
        <f t="shared" ca="1" si="40"/>
        <v>3310</v>
      </c>
      <c r="AU50" s="94">
        <f t="shared" ca="1" si="41"/>
        <v>30</v>
      </c>
      <c r="AV50" s="174">
        <f t="shared" ca="1" si="42"/>
        <v>1</v>
      </c>
      <c r="AW50" s="157">
        <f t="shared" si="43"/>
        <v>81.45</v>
      </c>
      <c r="AX50" s="24">
        <f t="shared" si="22"/>
        <v>33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3310034033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1</v>
      </c>
      <c r="CL50" s="26">
        <v>1</v>
      </c>
      <c r="CM50" s="26">
        <v>-1</v>
      </c>
      <c r="CN50" s="26">
        <v>0</v>
      </c>
      <c r="CO50" s="26">
        <v>0</v>
      </c>
      <c r="CP50" s="26">
        <v>0</v>
      </c>
      <c r="CQ50" s="26">
        <v>1</v>
      </c>
      <c r="CR50" s="26">
        <v>1</v>
      </c>
      <c r="CS50" s="26">
        <v>-1</v>
      </c>
      <c r="CT50" s="26">
        <v>0</v>
      </c>
      <c r="CU50" s="26">
        <v>0</v>
      </c>
      <c r="CV50" s="26">
        <v>0</v>
      </c>
      <c r="CW50" s="26">
        <v>1</v>
      </c>
      <c r="CX50" s="26">
        <v>1</v>
      </c>
      <c r="CY50" s="26">
        <v>1</v>
      </c>
      <c r="CZ50" s="26">
        <v>0</v>
      </c>
    </row>
    <row r="51" spans="1:104" s="26" customFormat="1" x14ac:dyDescent="0.2">
      <c r="A51" s="31">
        <f t="shared" si="44"/>
        <v>235</v>
      </c>
      <c r="B51" s="15" t="s">
        <v>33</v>
      </c>
      <c r="C51" s="192" t="s">
        <v>716</v>
      </c>
      <c r="D51" s="15">
        <v>20</v>
      </c>
      <c r="E51" s="15" t="s">
        <v>474</v>
      </c>
      <c r="F51" s="15">
        <v>80.7</v>
      </c>
      <c r="G51" s="37">
        <f>IF(OR(E51="",F51=""),"",IF(LEFT(E51,1)="M",VLOOKUP(F51,Setup!$J$9:$K$23,2,TRUE),VLOOKUP(F51,Setup!$L$9:$M$23,2,TRUE)))</f>
        <v>82.5</v>
      </c>
      <c r="H51" s="37">
        <f>IF(F51="",0,VLOOKUP(AL51,DATA!$L$2:$N$1910,IF(LEFT(E51,1)="F",3,2)))</f>
        <v>0.67900000000000005</v>
      </c>
      <c r="I51" s="15"/>
      <c r="J51" s="15">
        <v>18</v>
      </c>
      <c r="K51" s="307">
        <v>190</v>
      </c>
      <c r="L51" s="307">
        <v>202.5</v>
      </c>
      <c r="M51" s="307">
        <v>207.5</v>
      </c>
      <c r="N51" s="112"/>
      <c r="O51" s="113">
        <f t="shared" si="24"/>
        <v>207.5</v>
      </c>
      <c r="P51" s="305" t="s">
        <v>741</v>
      </c>
      <c r="Q51" s="307">
        <v>120</v>
      </c>
      <c r="R51" s="307">
        <v>127.5</v>
      </c>
      <c r="S51" s="307">
        <v>132.5</v>
      </c>
      <c r="T51" s="112"/>
      <c r="U51" s="113">
        <f t="shared" si="25"/>
        <v>132.5</v>
      </c>
      <c r="V51" s="114">
        <f t="shared" si="26"/>
        <v>340</v>
      </c>
      <c r="W51" s="307">
        <v>235</v>
      </c>
      <c r="X51" s="307">
        <v>250</v>
      </c>
      <c r="Y51" s="112">
        <v>-260</v>
      </c>
      <c r="Z51" s="112"/>
      <c r="AA51" s="113">
        <f t="shared" si="27"/>
        <v>250</v>
      </c>
      <c r="AB51" s="114">
        <f t="shared" si="28"/>
        <v>590</v>
      </c>
      <c r="AC51" s="115">
        <f t="shared" si="29"/>
        <v>400.61</v>
      </c>
      <c r="AD51" s="115">
        <f>IF(OR(AB51=0,D51="",D51&lt;40),0,VLOOKUP($D51,DATA!$A$2:$B$53,2,TRUE)*AC51)</f>
        <v>0</v>
      </c>
      <c r="AE51" s="173">
        <f ca="1">IF(E51="","",OFFSET(Setup!$Q$1,MATCH(E51,Setup!O:O,0)-1,0))</f>
        <v>1</v>
      </c>
      <c r="AF51" s="113" t="str">
        <f t="shared" ca="1" si="30"/>
        <v>1-M_J_C_ABPU-82.5</v>
      </c>
      <c r="AG51" s="37">
        <f ca="1">IF(OR(AB51=0),0,VLOOKUP(AV51,Setup!$S$6:$T$15,2,TRUE))</f>
        <v>3</v>
      </c>
      <c r="AH51" s="116"/>
      <c r="AI51" s="111" t="s">
        <v>688</v>
      </c>
      <c r="AJ51" s="103">
        <f t="shared" si="31"/>
        <v>1</v>
      </c>
      <c r="AK51" s="37">
        <f t="shared" si="32"/>
        <v>7</v>
      </c>
      <c r="AL51" s="24">
        <f t="shared" si="33"/>
        <v>80.7</v>
      </c>
      <c r="AM51" s="24">
        <f t="shared" si="34"/>
        <v>590</v>
      </c>
      <c r="AN51" s="24">
        <f t="shared" si="35"/>
        <v>382.5</v>
      </c>
      <c r="AO51" s="36" t="str">
        <f t="shared" si="36"/>
        <v>M</v>
      </c>
      <c r="AP51" s="36"/>
      <c r="AQ51" s="26">
        <f t="shared" si="37"/>
        <v>1</v>
      </c>
      <c r="AR51" s="190">
        <f t="shared" ca="1" si="38"/>
        <v>3610034036</v>
      </c>
      <c r="AS51" s="36">
        <f t="shared" ca="1" si="39"/>
        <v>3</v>
      </c>
      <c r="AT51" s="153">
        <f t="shared" ca="1" si="40"/>
        <v>3610</v>
      </c>
      <c r="AU51" s="94">
        <f t="shared" ca="1" si="41"/>
        <v>3</v>
      </c>
      <c r="AV51" s="174">
        <f t="shared" ca="1" si="42"/>
        <v>1</v>
      </c>
      <c r="AW51" s="157">
        <f t="shared" si="43"/>
        <v>80.7</v>
      </c>
      <c r="AX51" s="24">
        <f t="shared" si="22"/>
        <v>36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3610034036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1</v>
      </c>
      <c r="CL51" s="26">
        <v>1</v>
      </c>
      <c r="CM51" s="26">
        <v>1</v>
      </c>
      <c r="CN51" s="26">
        <v>0</v>
      </c>
      <c r="CO51" s="26">
        <v>0</v>
      </c>
      <c r="CP51" s="26">
        <v>0</v>
      </c>
      <c r="CQ51" s="26">
        <v>1</v>
      </c>
      <c r="CR51" s="26">
        <v>1</v>
      </c>
      <c r="CS51" s="26">
        <v>1</v>
      </c>
      <c r="CT51" s="26">
        <v>0</v>
      </c>
      <c r="CU51" s="26">
        <v>0</v>
      </c>
      <c r="CV51" s="26">
        <v>0</v>
      </c>
      <c r="CW51" s="26">
        <v>1</v>
      </c>
      <c r="CX51" s="26">
        <v>1</v>
      </c>
      <c r="CY51" s="26">
        <v>-1</v>
      </c>
      <c r="CZ51" s="26">
        <v>0</v>
      </c>
    </row>
    <row r="52" spans="1:104" s="26" customFormat="1" x14ac:dyDescent="0.2">
      <c r="A52" s="31">
        <f t="shared" si="44"/>
        <v>235</v>
      </c>
      <c r="B52" s="15" t="s">
        <v>33</v>
      </c>
      <c r="C52" s="192" t="s">
        <v>736</v>
      </c>
      <c r="D52" s="15">
        <v>22</v>
      </c>
      <c r="E52" s="15" t="s">
        <v>462</v>
      </c>
      <c r="F52" s="15">
        <v>81.05</v>
      </c>
      <c r="G52" s="37">
        <f>IF(OR(E52="",F52=""),"",IF(LEFT(E52,1)="M",VLOOKUP(F52,Setup!$J$9:$K$23,2,TRUE),VLOOKUP(F52,Setup!$L$9:$M$23,2,TRUE)))</f>
        <v>82.5</v>
      </c>
      <c r="H52" s="37">
        <f>IF(F52="",0,VLOOKUP(AL52,DATA!$L$2:$N$1910,IF(LEFT(E52,1)="F",3,2)))</f>
        <v>0.67689999999999995</v>
      </c>
      <c r="I52" s="15"/>
      <c r="J52" s="15"/>
      <c r="K52" s="112"/>
      <c r="L52" s="112"/>
      <c r="M52" s="112"/>
      <c r="N52" s="112"/>
      <c r="O52" s="113">
        <f t="shared" si="24"/>
        <v>0</v>
      </c>
      <c r="P52" s="197"/>
      <c r="Q52" s="112"/>
      <c r="R52" s="112"/>
      <c r="S52" s="112"/>
      <c r="T52" s="112"/>
      <c r="U52" s="113">
        <f t="shared" si="25"/>
        <v>0</v>
      </c>
      <c r="V52" s="114">
        <f t="shared" si="26"/>
        <v>0</v>
      </c>
      <c r="W52" s="307">
        <v>235</v>
      </c>
      <c r="X52" s="307">
        <v>250</v>
      </c>
      <c r="Y52" s="307">
        <v>262.5</v>
      </c>
      <c r="Z52" s="112"/>
      <c r="AA52" s="113">
        <f t="shared" si="27"/>
        <v>262.5</v>
      </c>
      <c r="AB52" s="114">
        <f t="shared" si="28"/>
        <v>0</v>
      </c>
      <c r="AC52" s="115">
        <f t="shared" si="29"/>
        <v>0</v>
      </c>
      <c r="AD52" s="115">
        <f>IF(OR(AB52=0,D52="",D52&lt;40),0,VLOOKUP($D52,DATA!$A$2:$B$53,2,TRUE)*AC52)</f>
        <v>0</v>
      </c>
      <c r="AE52" s="173">
        <f ca="1">IF(E52="","",OFFSET(Setup!$Q$1,MATCH(E52,Setup!O:O,0)-1,0))</f>
        <v>1</v>
      </c>
      <c r="AF52" s="113">
        <f t="shared" ca="1" si="30"/>
        <v>0</v>
      </c>
      <c r="AG52" s="37">
        <f>IF(OR(AB52=0),0,VLOOKUP(AV52,Setup!$S$6:$T$15,2,TRUE))</f>
        <v>0</v>
      </c>
      <c r="AH52" s="116"/>
      <c r="AI52" s="111" t="s">
        <v>688</v>
      </c>
      <c r="AJ52" s="103">
        <f t="shared" si="31"/>
        <v>1</v>
      </c>
      <c r="AK52" s="37">
        <f t="shared" si="32"/>
        <v>7</v>
      </c>
      <c r="AL52" s="24">
        <f t="shared" si="33"/>
        <v>81.099999999999994</v>
      </c>
      <c r="AM52" s="24">
        <f t="shared" si="34"/>
        <v>0</v>
      </c>
      <c r="AN52" s="24">
        <f t="shared" si="35"/>
        <v>0</v>
      </c>
      <c r="AO52" s="36" t="str">
        <f t="shared" si="36"/>
        <v>M</v>
      </c>
      <c r="AP52" s="36"/>
      <c r="AQ52" s="26">
        <f t="shared" si="37"/>
        <v>0</v>
      </c>
      <c r="AR52" s="190">
        <f t="shared" ca="1" si="38"/>
        <v>3410000000</v>
      </c>
      <c r="AS52" s="36">
        <f t="shared" ca="1" si="39"/>
        <v>24</v>
      </c>
      <c r="AT52" s="153">
        <f t="shared" ca="1" si="40"/>
        <v>3410</v>
      </c>
      <c r="AU52" s="94">
        <f t="shared" ca="1" si="41"/>
        <v>22</v>
      </c>
      <c r="AV52" s="174">
        <f t="shared" ca="1" si="42"/>
        <v>3</v>
      </c>
      <c r="AW52" s="157">
        <f t="shared" si="43"/>
        <v>81.05</v>
      </c>
      <c r="AX52" s="24">
        <f t="shared" si="22"/>
        <v>35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3410000000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1</v>
      </c>
      <c r="CX52" s="26">
        <v>1</v>
      </c>
      <c r="CY52" s="26">
        <v>1</v>
      </c>
      <c r="CZ52" s="26">
        <v>0</v>
      </c>
    </row>
    <row r="53" spans="1:104" s="26" customFormat="1" x14ac:dyDescent="0.2">
      <c r="A53" s="31">
        <f t="shared" si="44"/>
        <v>290</v>
      </c>
      <c r="B53" s="15" t="s">
        <v>33</v>
      </c>
      <c r="C53" s="192" t="s">
        <v>727</v>
      </c>
      <c r="D53" s="15">
        <v>23</v>
      </c>
      <c r="E53" s="15" t="s">
        <v>473</v>
      </c>
      <c r="F53" s="15">
        <v>82</v>
      </c>
      <c r="G53" s="37">
        <f>IF(OR(E53="",F53=""),"",IF(LEFT(E53,1)="M",VLOOKUP(F53,Setup!$J$9:$K$23,2,TRUE),VLOOKUP(F53,Setup!$L$9:$M$23,2,TRUE)))</f>
        <v>82.5</v>
      </c>
      <c r="H53" s="37">
        <f>IF(F53="",0,VLOOKUP(AL53,DATA!$L$2:$N$1910,IF(LEFT(E53,1)="F",3,2)))</f>
        <v>0.6724</v>
      </c>
      <c r="I53" s="15"/>
      <c r="J53" s="15">
        <v>18</v>
      </c>
      <c r="K53" s="307">
        <v>245</v>
      </c>
      <c r="L53" s="307">
        <v>255</v>
      </c>
      <c r="M53" s="307">
        <v>260</v>
      </c>
      <c r="N53" s="112"/>
      <c r="O53" s="113">
        <f t="shared" si="24"/>
        <v>260</v>
      </c>
      <c r="P53" s="305" t="s">
        <v>740</v>
      </c>
      <c r="Q53" s="307">
        <v>170</v>
      </c>
      <c r="R53" s="307">
        <v>177.5</v>
      </c>
      <c r="S53" s="112">
        <v>-182.5</v>
      </c>
      <c r="T53" s="112"/>
      <c r="U53" s="113">
        <f t="shared" si="25"/>
        <v>177.5</v>
      </c>
      <c r="V53" s="114">
        <f t="shared" si="26"/>
        <v>437.5</v>
      </c>
      <c r="W53" s="307">
        <v>290</v>
      </c>
      <c r="X53" s="307">
        <v>302.5</v>
      </c>
      <c r="Y53" s="307">
        <v>307.5</v>
      </c>
      <c r="Z53" s="112"/>
      <c r="AA53" s="113">
        <f t="shared" si="27"/>
        <v>307.5</v>
      </c>
      <c r="AB53" s="114">
        <f t="shared" si="28"/>
        <v>745</v>
      </c>
      <c r="AC53" s="115">
        <f t="shared" si="29"/>
        <v>500.93799999999999</v>
      </c>
      <c r="AD53" s="115">
        <f>IF(OR(AB53=0,D53="",D53&lt;40),0,VLOOKUP($D53,DATA!$A$2:$B$53,2,TRUE)*AC53)</f>
        <v>0</v>
      </c>
      <c r="AE53" s="173">
        <f ca="1">IF(E53="","",OFFSET(Setup!$Q$1,MATCH(E53,Setup!O:O,0)-1,0))</f>
        <v>1</v>
      </c>
      <c r="AF53" s="113" t="str">
        <f t="shared" ca="1" si="30"/>
        <v>1-M_J_C_BPU-82.5</v>
      </c>
      <c r="AG53" s="37">
        <f ca="1">IF(OR(AB53=0),0,VLOOKUP(AV53,Setup!$S$6:$T$15,2,TRUE))</f>
        <v>3</v>
      </c>
      <c r="AH53" s="116"/>
      <c r="AI53" s="111" t="s">
        <v>688</v>
      </c>
      <c r="AJ53" s="103">
        <f t="shared" si="31"/>
        <v>1</v>
      </c>
      <c r="AK53" s="37">
        <f t="shared" si="32"/>
        <v>7</v>
      </c>
      <c r="AL53" s="24">
        <f t="shared" si="33"/>
        <v>82</v>
      </c>
      <c r="AM53" s="24">
        <f t="shared" si="34"/>
        <v>745</v>
      </c>
      <c r="AN53" s="24">
        <f t="shared" si="35"/>
        <v>485</v>
      </c>
      <c r="AO53" s="36" t="str">
        <f t="shared" si="36"/>
        <v>M</v>
      </c>
      <c r="AP53" s="36"/>
      <c r="AQ53" s="26">
        <f t="shared" si="37"/>
        <v>1</v>
      </c>
      <c r="AR53" s="190">
        <f t="shared" ca="1" si="38"/>
        <v>3510045030</v>
      </c>
      <c r="AS53" s="36">
        <f t="shared" ca="1" si="39"/>
        <v>14</v>
      </c>
      <c r="AT53" s="153">
        <f t="shared" ca="1" si="40"/>
        <v>3510</v>
      </c>
      <c r="AU53" s="94">
        <f t="shared" ca="1" si="41"/>
        <v>14</v>
      </c>
      <c r="AV53" s="174">
        <f t="shared" ca="1" si="42"/>
        <v>1</v>
      </c>
      <c r="AW53" s="157">
        <f t="shared" si="43"/>
        <v>82</v>
      </c>
      <c r="AX53" s="24">
        <f t="shared" si="22"/>
        <v>30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3510045030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1</v>
      </c>
      <c r="CL53" s="26">
        <v>1</v>
      </c>
      <c r="CM53" s="26">
        <v>1</v>
      </c>
      <c r="CN53" s="26">
        <v>0</v>
      </c>
      <c r="CO53" s="26">
        <v>0</v>
      </c>
      <c r="CP53" s="26">
        <v>0</v>
      </c>
      <c r="CQ53" s="26">
        <v>1</v>
      </c>
      <c r="CR53" s="26">
        <v>1</v>
      </c>
      <c r="CS53" s="26">
        <v>-1</v>
      </c>
      <c r="CT53" s="26">
        <v>0</v>
      </c>
      <c r="CU53" s="26">
        <v>0</v>
      </c>
      <c r="CV53" s="26">
        <v>0</v>
      </c>
      <c r="CW53" s="26">
        <v>1</v>
      </c>
      <c r="CX53" s="26">
        <v>1</v>
      </c>
      <c r="CY53" s="26">
        <v>1</v>
      </c>
      <c r="CZ53" s="26">
        <v>0</v>
      </c>
    </row>
    <row r="54" spans="1:104" s="26" customFormat="1" x14ac:dyDescent="0.2">
      <c r="A54" s="31" t="str">
        <f t="shared" si="44"/>
        <v/>
      </c>
      <c r="B54" s="15" t="s">
        <v>33</v>
      </c>
      <c r="C54" s="192" t="s">
        <v>722</v>
      </c>
      <c r="D54" s="15" t="s">
        <v>734</v>
      </c>
      <c r="E54" s="15" t="s">
        <v>462</v>
      </c>
      <c r="F54" s="15">
        <v>82.5</v>
      </c>
      <c r="G54" s="37">
        <f>IF(OR(E54="",F54=""),"",IF(LEFT(E54,1)="M",VLOOKUP(F54,Setup!$J$9:$K$23,2,TRUE),VLOOKUP(F54,Setup!$L$9:$M$23,2,TRUE)))</f>
        <v>82.5</v>
      </c>
      <c r="H54" s="37">
        <f>IF(F54="",0,VLOOKUP(AL54,DATA!$L$2:$N$1910,IF(LEFT(E54,1)="F",3,2)))</f>
        <v>0.66990000000000005</v>
      </c>
      <c r="I54" s="15"/>
      <c r="J54" s="15"/>
      <c r="K54" s="112"/>
      <c r="L54" s="112"/>
      <c r="M54" s="112"/>
      <c r="N54" s="112"/>
      <c r="O54" s="113">
        <f t="shared" si="24"/>
        <v>0</v>
      </c>
      <c r="P54" s="197"/>
      <c r="Q54" s="112"/>
      <c r="R54" s="112"/>
      <c r="S54" s="112"/>
      <c r="T54" s="112"/>
      <c r="U54" s="113">
        <f t="shared" si="25"/>
        <v>0</v>
      </c>
      <c r="V54" s="114">
        <f t="shared" si="26"/>
        <v>0</v>
      </c>
      <c r="W54" s="112"/>
      <c r="X54" s="112"/>
      <c r="Y54" s="112"/>
      <c r="Z54" s="112"/>
      <c r="AA54" s="113">
        <f t="shared" si="27"/>
        <v>0</v>
      </c>
      <c r="AB54" s="114">
        <f t="shared" si="28"/>
        <v>0</v>
      </c>
      <c r="AC54" s="115">
        <f t="shared" si="29"/>
        <v>0</v>
      </c>
      <c r="AD54" s="115">
        <f>IF(OR(AB54=0,D54="",D54&lt;40),0,VLOOKUP($D54,DATA!$A$2:$B$53,2,TRUE)*AC54)</f>
        <v>0</v>
      </c>
      <c r="AE54" s="173">
        <f ca="1">IF(E54="","",OFFSET(Setup!$Q$1,MATCH(E54,Setup!O:O,0)-1,0))</f>
        <v>1</v>
      </c>
      <c r="AF54" s="113">
        <f t="shared" ca="1" si="30"/>
        <v>0</v>
      </c>
      <c r="AG54" s="37">
        <f>IF(OR(AB54=0),0,VLOOKUP(AV54,Setup!$S$6:$T$15,2,TRUE))</f>
        <v>0</v>
      </c>
      <c r="AH54" s="116"/>
      <c r="AI54" s="111" t="s">
        <v>688</v>
      </c>
      <c r="AJ54" s="103">
        <f t="shared" si="31"/>
        <v>1</v>
      </c>
      <c r="AK54" s="37">
        <f t="shared" si="32"/>
        <v>7</v>
      </c>
      <c r="AL54" s="24">
        <f t="shared" si="33"/>
        <v>82.5</v>
      </c>
      <c r="AM54" s="24">
        <f t="shared" si="34"/>
        <v>0</v>
      </c>
      <c r="AN54" s="24">
        <f t="shared" si="35"/>
        <v>0</v>
      </c>
      <c r="AO54" s="36" t="str">
        <f t="shared" si="36"/>
        <v>M</v>
      </c>
      <c r="AP54" s="36"/>
      <c r="AQ54" s="26">
        <f t="shared" si="37"/>
        <v>0</v>
      </c>
      <c r="AR54" s="190">
        <f t="shared" ca="1" si="38"/>
        <v>3410000000</v>
      </c>
      <c r="AS54" s="36">
        <f t="shared" ca="1" si="39"/>
        <v>24</v>
      </c>
      <c r="AT54" s="153">
        <f t="shared" ca="1" si="40"/>
        <v>3410</v>
      </c>
      <c r="AU54" s="94">
        <f t="shared" ca="1" si="41"/>
        <v>22</v>
      </c>
      <c r="AV54" s="174">
        <f t="shared" ca="1" si="42"/>
        <v>3</v>
      </c>
      <c r="AW54" s="157">
        <f t="shared" si="43"/>
        <v>82.5</v>
      </c>
      <c r="AX54" s="24">
        <f t="shared" si="22"/>
        <v>26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3410000000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6">
        <v>0</v>
      </c>
    </row>
    <row r="55" spans="1:104" s="26" customFormat="1" x14ac:dyDescent="0.2">
      <c r="A55" s="31" t="str">
        <f t="shared" si="44"/>
        <v/>
      </c>
      <c r="B55" s="15" t="s">
        <v>33</v>
      </c>
      <c r="C55" s="192" t="s">
        <v>725</v>
      </c>
      <c r="D55" s="15" t="s">
        <v>734</v>
      </c>
      <c r="E55" s="15" t="s">
        <v>474</v>
      </c>
      <c r="F55" s="15">
        <v>82.5</v>
      </c>
      <c r="G55" s="37">
        <f>IF(OR(E55="",F55=""),"",IF(LEFT(E55,1)="M",VLOOKUP(F55,Setup!$J$9:$K$23,2,TRUE),VLOOKUP(F55,Setup!$L$9:$M$23,2,TRUE)))</f>
        <v>82.5</v>
      </c>
      <c r="H55" s="37">
        <f>IF(F55="",0,VLOOKUP(AL55,DATA!$L$2:$N$1910,IF(LEFT(E55,1)="F",3,2)))</f>
        <v>0.66990000000000005</v>
      </c>
      <c r="I55" s="15"/>
      <c r="J55" s="15"/>
      <c r="K55" s="112"/>
      <c r="L55" s="112"/>
      <c r="M55" s="112"/>
      <c r="N55" s="112"/>
      <c r="O55" s="113">
        <f t="shared" si="24"/>
        <v>0</v>
      </c>
      <c r="P55" s="197"/>
      <c r="Q55" s="112"/>
      <c r="R55" s="112"/>
      <c r="S55" s="112"/>
      <c r="T55" s="112"/>
      <c r="U55" s="113">
        <f t="shared" si="25"/>
        <v>0</v>
      </c>
      <c r="V55" s="114">
        <f t="shared" si="26"/>
        <v>0</v>
      </c>
      <c r="W55" s="112"/>
      <c r="X55" s="112"/>
      <c r="Y55" s="112"/>
      <c r="Z55" s="112"/>
      <c r="AA55" s="113">
        <f t="shared" si="27"/>
        <v>0</v>
      </c>
      <c r="AB55" s="114">
        <f t="shared" si="28"/>
        <v>0</v>
      </c>
      <c r="AC55" s="115">
        <f t="shared" si="29"/>
        <v>0</v>
      </c>
      <c r="AD55" s="115">
        <f>IF(OR(AB55=0,D55="",D55&lt;40),0,VLOOKUP($D55,DATA!$A$2:$B$53,2,TRUE)*AC55)</f>
        <v>0</v>
      </c>
      <c r="AE55" s="173">
        <f ca="1">IF(E55="","",OFFSET(Setup!$Q$1,MATCH(E55,Setup!O:O,0)-1,0))</f>
        <v>1</v>
      </c>
      <c r="AF55" s="113">
        <f t="shared" ca="1" si="30"/>
        <v>0</v>
      </c>
      <c r="AG55" s="37">
        <f>IF(OR(AB55=0),0,VLOOKUP(AV55,Setup!$S$6:$T$15,2,TRUE))</f>
        <v>0</v>
      </c>
      <c r="AH55" s="116"/>
      <c r="AI55" s="111" t="s">
        <v>688</v>
      </c>
      <c r="AJ55" s="103">
        <f t="shared" si="31"/>
        <v>1</v>
      </c>
      <c r="AK55" s="37">
        <f t="shared" si="32"/>
        <v>7</v>
      </c>
      <c r="AL55" s="24">
        <f t="shared" si="33"/>
        <v>82.5</v>
      </c>
      <c r="AM55" s="24">
        <f t="shared" si="34"/>
        <v>0</v>
      </c>
      <c r="AN55" s="24">
        <f t="shared" si="35"/>
        <v>0</v>
      </c>
      <c r="AO55" s="36" t="str">
        <f t="shared" si="36"/>
        <v>M</v>
      </c>
      <c r="AP55" s="36"/>
      <c r="AQ55" s="26">
        <f t="shared" si="37"/>
        <v>0</v>
      </c>
      <c r="AR55" s="190">
        <f t="shared" ca="1" si="38"/>
        <v>3610000000</v>
      </c>
      <c r="AS55" s="36">
        <f t="shared" ca="1" si="39"/>
        <v>7</v>
      </c>
      <c r="AT55" s="153">
        <f t="shared" ca="1" si="40"/>
        <v>3610</v>
      </c>
      <c r="AU55" s="94">
        <f t="shared" ca="1" si="41"/>
        <v>3</v>
      </c>
      <c r="AV55" s="174">
        <f t="shared" ca="1" si="42"/>
        <v>5</v>
      </c>
      <c r="AW55" s="157">
        <f t="shared" si="43"/>
        <v>82.5</v>
      </c>
      <c r="AX55" s="24">
        <f t="shared" si="22"/>
        <v>26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3610000000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26">
        <v>0</v>
      </c>
      <c r="CW55" s="26">
        <v>0</v>
      </c>
      <c r="CX55" s="26">
        <v>0</v>
      </c>
      <c r="CY55" s="26">
        <v>0</v>
      </c>
      <c r="CZ55" s="26">
        <v>0</v>
      </c>
    </row>
    <row r="56" spans="1:104" s="26" customFormat="1" x14ac:dyDescent="0.2">
      <c r="A56" s="31" t="str">
        <f t="shared" si="44"/>
        <v/>
      </c>
      <c r="B56" s="15" t="s">
        <v>33</v>
      </c>
      <c r="C56" s="192" t="s">
        <v>726</v>
      </c>
      <c r="D56" s="15" t="s">
        <v>734</v>
      </c>
      <c r="E56" s="15" t="s">
        <v>462</v>
      </c>
      <c r="F56" s="15">
        <v>82.5</v>
      </c>
      <c r="G56" s="37">
        <f>IF(OR(E56="",F56=""),"",IF(LEFT(E56,1)="M",VLOOKUP(F56,Setup!$J$9:$K$23,2,TRUE),VLOOKUP(F56,Setup!$L$9:$M$23,2,TRUE)))</f>
        <v>82.5</v>
      </c>
      <c r="H56" s="37">
        <f>IF(F56="",0,VLOOKUP(AL56,DATA!$L$2:$N$1910,IF(LEFT(E56,1)="F",3,2)))</f>
        <v>0.66990000000000005</v>
      </c>
      <c r="I56" s="15"/>
      <c r="J56" s="15"/>
      <c r="K56" s="112"/>
      <c r="L56" s="112"/>
      <c r="M56" s="112"/>
      <c r="N56" s="112"/>
      <c r="O56" s="113">
        <f t="shared" si="24"/>
        <v>0</v>
      </c>
      <c r="P56" s="197"/>
      <c r="Q56" s="112"/>
      <c r="R56" s="112"/>
      <c r="S56" s="112"/>
      <c r="T56" s="112"/>
      <c r="U56" s="113">
        <f t="shared" si="25"/>
        <v>0</v>
      </c>
      <c r="V56" s="114">
        <f t="shared" si="26"/>
        <v>0</v>
      </c>
      <c r="W56" s="112"/>
      <c r="X56" s="112"/>
      <c r="Y56" s="112"/>
      <c r="Z56" s="112"/>
      <c r="AA56" s="113">
        <f t="shared" si="27"/>
        <v>0</v>
      </c>
      <c r="AB56" s="114">
        <f t="shared" si="28"/>
        <v>0</v>
      </c>
      <c r="AC56" s="115">
        <f t="shared" si="29"/>
        <v>0</v>
      </c>
      <c r="AD56" s="115">
        <f>IF(OR(AB56=0,D56="",D56&lt;40),0,VLOOKUP($D56,DATA!$A$2:$B$53,2,TRUE)*AC56)</f>
        <v>0</v>
      </c>
      <c r="AE56" s="173">
        <f ca="1">IF(E56="","",OFFSET(Setup!$Q$1,MATCH(E56,Setup!O:O,0)-1,0))</f>
        <v>1</v>
      </c>
      <c r="AF56" s="113">
        <f t="shared" ca="1" si="30"/>
        <v>0</v>
      </c>
      <c r="AG56" s="37">
        <f>IF(OR(AB56=0),0,VLOOKUP(AV56,Setup!$S$6:$T$15,2,TRUE))</f>
        <v>0</v>
      </c>
      <c r="AH56" s="116"/>
      <c r="AI56" s="111" t="s">
        <v>688</v>
      </c>
      <c r="AJ56" s="103">
        <f t="shared" si="31"/>
        <v>1</v>
      </c>
      <c r="AK56" s="37">
        <f t="shared" si="32"/>
        <v>7</v>
      </c>
      <c r="AL56" s="24">
        <f t="shared" si="33"/>
        <v>82.5</v>
      </c>
      <c r="AM56" s="24">
        <f t="shared" si="34"/>
        <v>0</v>
      </c>
      <c r="AN56" s="24">
        <f t="shared" si="35"/>
        <v>0</v>
      </c>
      <c r="AO56" s="36" t="str">
        <f t="shared" si="36"/>
        <v>M</v>
      </c>
      <c r="AP56" s="36"/>
      <c r="AQ56" s="26">
        <f t="shared" si="37"/>
        <v>0</v>
      </c>
      <c r="AR56" s="190">
        <f t="shared" ca="1" si="38"/>
        <v>3410000000</v>
      </c>
      <c r="AS56" s="36">
        <f t="shared" ca="1" si="39"/>
        <v>24</v>
      </c>
      <c r="AT56" s="153">
        <f t="shared" ca="1" si="40"/>
        <v>3410</v>
      </c>
      <c r="AU56" s="94">
        <f t="shared" ca="1" si="41"/>
        <v>22</v>
      </c>
      <c r="AV56" s="174">
        <f t="shared" ca="1" si="42"/>
        <v>3</v>
      </c>
      <c r="AW56" s="157">
        <f t="shared" si="43"/>
        <v>82.5</v>
      </c>
      <c r="AX56" s="24">
        <f t="shared" si="22"/>
        <v>26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3410000000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</row>
  </sheetData>
  <sheetProtection sheet="1" objects="1" scenarios="1"/>
  <sortState ref="A10:XFD2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57" priority="945" stopIfTrue="1">
      <formula>AND($B9&lt;&gt;RIGHT($B$8,1))</formula>
    </cfRule>
  </conditionalFormatting>
  <conditionalFormatting sqref="K9:N9 Q9:T9 W9:Z9">
    <cfRule type="expression" dxfId="56" priority="948" stopIfTrue="1">
      <formula>AND(COLUMN(K9)=$A$3,ROW(K9)=$A$4)</formula>
    </cfRule>
    <cfRule type="cellIs" dxfId="55" priority="949" stopIfTrue="1" operator="lessThan">
      <formula>0</formula>
    </cfRule>
    <cfRule type="expression" dxfId="54" priority="950" stopIfTrue="1">
      <formula>OR(AND(ROW(K9)=$A$4,COLUMN(K9)&lt;$A$3,CK9=1),AND(ROW(K9)&lt;$A$4,COLUMN(K9)=$A$3,CK9=1))</formula>
    </cfRule>
  </conditionalFormatting>
  <conditionalFormatting sqref="I9:J9 D9:F9">
    <cfRule type="expression" dxfId="53" priority="951" stopIfTrue="1">
      <formula>AND(ROW(D9)=$A$4)</formula>
    </cfRule>
    <cfRule type="expression" dxfId="52" priority="952" stopIfTrue="1">
      <formula>AND($B9&lt;&gt;RIGHT($B$8,1))</formula>
    </cfRule>
  </conditionalFormatting>
  <conditionalFormatting sqref="O9:P9 U9">
    <cfRule type="expression" dxfId="51" priority="953" stopIfTrue="1">
      <formula>AND(ROW(K9)=$A$4,COLUMN(K9)&lt;$A$3)</formula>
    </cfRule>
  </conditionalFormatting>
  <conditionalFormatting sqref="V9">
    <cfRule type="expression" dxfId="50" priority="954" stopIfTrue="1">
      <formula>AND(ROW(R9)=$A$4,COLUMN(R9)&lt;$A$3)</formula>
    </cfRule>
  </conditionalFormatting>
  <conditionalFormatting sqref="AA9">
    <cfRule type="expression" dxfId="49" priority="955" stopIfTrue="1">
      <formula>AND(ROW(W9)=$A$4,$A$3&gt;21)</formula>
    </cfRule>
  </conditionalFormatting>
  <conditionalFormatting sqref="AB9">
    <cfRule type="expression" dxfId="48" priority="962" stopIfTrue="1">
      <formula>AND(ROW(X9)=$A$4)</formula>
    </cfRule>
    <cfRule type="expression" dxfId="47" priority="963" stopIfTrue="1">
      <formula>AND(AE9=1)</formula>
    </cfRule>
  </conditionalFormatting>
  <conditionalFormatting sqref="AC9">
    <cfRule type="expression" dxfId="46" priority="964" stopIfTrue="1">
      <formula>AND(AE9=2)</formula>
    </cfRule>
  </conditionalFormatting>
  <conditionalFormatting sqref="AD9">
    <cfRule type="expression" dxfId="45" priority="965" stopIfTrue="1">
      <formula>AND(AE9=3)</formula>
    </cfRule>
  </conditionalFormatting>
  <conditionalFormatting sqref="H3:I4">
    <cfRule type="expression" dxfId="44" priority="956" stopIfTrue="1">
      <formula>AND(COLUMN(H3)=$K$3,ROW(H3)=VALUE(RIGHT(#REF!,1)))</formula>
    </cfRule>
  </conditionalFormatting>
  <conditionalFormatting sqref="D3:F4">
    <cfRule type="expression" dxfId="43" priority="957" stopIfTrue="1">
      <formula>NOT($A$2=$H$4)</formula>
    </cfRule>
    <cfRule type="cellIs" dxfId="42" priority="958" stopIfTrue="1" operator="lessThan">
      <formula>0</formula>
    </cfRule>
    <cfRule type="expression" dxfId="41" priority="959" stopIfTrue="1">
      <formula>OR($A$2=$H$4)</formula>
    </cfRule>
  </conditionalFormatting>
  <conditionalFormatting sqref="K8:N8 Q8:T8 W8:Z8">
    <cfRule type="cellIs" dxfId="40" priority="960" stopIfTrue="1" operator="equal">
      <formula>$B$3</formula>
    </cfRule>
  </conditionalFormatting>
  <conditionalFormatting sqref="G9:H9">
    <cfRule type="expression" dxfId="39" priority="961" stopIfTrue="1">
      <formula>AND(ROW(G9)=$A$4)</formula>
    </cfRule>
  </conditionalFormatting>
  <conditionalFormatting sqref="C9">
    <cfRule type="cellIs" dxfId="38" priority="971" stopIfTrue="1" operator="equal">
      <formula>$B$2</formula>
    </cfRule>
    <cfRule type="expression" dxfId="37" priority="972" stopIfTrue="1">
      <formula>AND($B9&lt;&gt;RIGHT($B$8,1))</formula>
    </cfRule>
  </conditionalFormatting>
  <conditionalFormatting sqref="B10:B56">
    <cfRule type="expression" dxfId="36" priority="1" stopIfTrue="1">
      <formula>AND($B10&lt;&gt;RIGHT($B$8,1))</formula>
    </cfRule>
  </conditionalFormatting>
  <conditionalFormatting sqref="K10:N56 Q10:T56 W10:Z56">
    <cfRule type="expression" dxfId="35" priority="2" stopIfTrue="1">
      <formula>AND(COLUMN(K10)=$A$3,ROW(K10)=$A$4)</formula>
    </cfRule>
    <cfRule type="cellIs" dxfId="34" priority="3" stopIfTrue="1" operator="lessThan">
      <formula>0</formula>
    </cfRule>
    <cfRule type="expression" dxfId="33" priority="4" stopIfTrue="1">
      <formula>OR(AND(ROW(K10)=$A$4,COLUMN(K10)&lt;$A$3,CK10=1),AND(ROW(K10)&lt;$A$4,COLUMN(K10)=$A$3,CK10=1))</formula>
    </cfRule>
  </conditionalFormatting>
  <conditionalFormatting sqref="I10:J56 D10:F56">
    <cfRule type="expression" dxfId="32" priority="5" stopIfTrue="1">
      <formula>AND(ROW(D10)=$A$4)</formula>
    </cfRule>
    <cfRule type="expression" dxfId="31" priority="6" stopIfTrue="1">
      <formula>AND($B10&lt;&gt;RIGHT($B$8,1))</formula>
    </cfRule>
  </conditionalFormatting>
  <conditionalFormatting sqref="O10:P56 U10:U56">
    <cfRule type="expression" dxfId="30" priority="7" stopIfTrue="1">
      <formula>AND(ROW(K10)=$A$4,COLUMN(K10)&lt;$A$3)</formula>
    </cfRule>
  </conditionalFormatting>
  <conditionalFormatting sqref="V10:V56">
    <cfRule type="expression" dxfId="29" priority="8" stopIfTrue="1">
      <formula>AND(ROW(R10)=$A$4,COLUMN(R10)&lt;$A$3)</formula>
    </cfRule>
  </conditionalFormatting>
  <conditionalFormatting sqref="AA10:AA56">
    <cfRule type="expression" dxfId="28" priority="9" stopIfTrue="1">
      <formula>AND(ROW(W10)=$A$4,$A$3&gt;21)</formula>
    </cfRule>
  </conditionalFormatting>
  <conditionalFormatting sqref="AB10:AB56">
    <cfRule type="expression" dxfId="27" priority="11" stopIfTrue="1">
      <formula>AND(ROW(X10)=$A$4)</formula>
    </cfRule>
    <cfRule type="expression" dxfId="26" priority="12" stopIfTrue="1">
      <formula>AND(AE10=1)</formula>
    </cfRule>
  </conditionalFormatting>
  <conditionalFormatting sqref="AC10:AC56">
    <cfRule type="expression" dxfId="25" priority="13" stopIfTrue="1">
      <formula>AND(AE10=2)</formula>
    </cfRule>
  </conditionalFormatting>
  <conditionalFormatting sqref="AD10:AD56">
    <cfRule type="expression" dxfId="24" priority="14" stopIfTrue="1">
      <formula>AND(AE10=3)</formula>
    </cfRule>
  </conditionalFormatting>
  <conditionalFormatting sqref="G10:H56">
    <cfRule type="expression" dxfId="23" priority="10" stopIfTrue="1">
      <formula>AND(ROW(G10)=$A$4)</formula>
    </cfRule>
  </conditionalFormatting>
  <conditionalFormatting sqref="C10:C56">
    <cfRule type="cellIs" dxfId="22" priority="15" stopIfTrue="1" operator="equal">
      <formula>$B$2</formula>
    </cfRule>
    <cfRule type="expression" dxfId="21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56 AG9:AG56 AB9:AD56 AU9:AU56 V9:V56"/>
    <dataValidation type="custom" errorStyle="warning" allowBlank="1" showInputMessage="1" showErrorMessage="1" error="Must be a multiple of 2.5 unless record attempt" sqref="Q9:Q56 K9:K56 W9:W56">
      <formula1>AND(MOD(K9,2.5)=0)</formula1>
    </dataValidation>
    <dataValidation type="list" allowBlank="1" showInputMessage="1" showErrorMessage="1" sqref="B9:B56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56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56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56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56 L9:N56 R9:T56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27" t="str">
        <f>IF(RIGHT(Lifting!$B$2,1) = ")",MID(Lifting!$B$2,1,(SEARCH("(",Lifting!$B$2,1)-2)),Lifting!$B$2)</f>
        <v>David Wilson BO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9"/>
      <c r="Q1" s="211"/>
    </row>
    <row r="2" spans="1:18" ht="36" customHeight="1" x14ac:dyDescent="0.2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2"/>
      <c r="Q2" s="211"/>
    </row>
    <row r="3" spans="1:18" ht="48.75" customHeight="1" x14ac:dyDescent="0.2">
      <c r="A3" s="439">
        <f ca="1">INDIRECT("Lifting!AH"&amp;Lifting!A4)</f>
        <v>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Q3" s="211"/>
    </row>
    <row r="4" spans="1:18" ht="33" customHeight="1" x14ac:dyDescent="0.2">
      <c r="A4" s="433" t="str">
        <f>Lifting!B8</f>
        <v>Flt C</v>
      </c>
      <c r="B4" s="434"/>
      <c r="C4" s="434" t="str">
        <f>Lifting!B3</f>
        <v>Deadlift 3</v>
      </c>
      <c r="D4" s="434"/>
      <c r="E4" s="434"/>
      <c r="F4" s="441" t="s">
        <v>166</v>
      </c>
      <c r="G4" s="441"/>
      <c r="H4" s="441">
        <f ca="1">Lifting!H2</f>
        <v>100</v>
      </c>
      <c r="I4" s="441"/>
      <c r="J4" s="228"/>
      <c r="K4" s="228"/>
      <c r="L4" s="435" t="str">
        <f ca="1">Lifting!B4</f>
        <v/>
      </c>
      <c r="M4" s="435"/>
      <c r="N4" s="435"/>
      <c r="O4" s="435"/>
      <c r="P4" s="436"/>
      <c r="Q4" s="211"/>
    </row>
    <row r="5" spans="1:18" ht="36" customHeight="1" x14ac:dyDescent="0.2">
      <c r="K5" s="62"/>
      <c r="L5" s="435" t="str">
        <f ca="1">CONCATENATE("#25 - ",Setup!H12)</f>
        <v>#25 - 0</v>
      </c>
      <c r="M5" s="435"/>
      <c r="N5" s="435"/>
      <c r="O5" s="435"/>
      <c r="P5" s="436"/>
      <c r="Q5" s="211"/>
    </row>
    <row r="6" spans="1:18" ht="36" customHeight="1" x14ac:dyDescent="0.2">
      <c r="A6" s="437">
        <f ca="1">Lifting!D3</f>
        <v>0</v>
      </c>
      <c r="B6" s="438"/>
      <c r="C6" s="438"/>
      <c r="D6" s="438"/>
      <c r="E6" s="438"/>
      <c r="F6" s="438"/>
      <c r="G6" s="438"/>
      <c r="H6" s="438"/>
      <c r="I6" s="213"/>
      <c r="J6" s="423" t="str">
        <f xml:space="preserve"> Lifting!G3</f>
        <v>Kg</v>
      </c>
      <c r="K6" s="423"/>
      <c r="L6" s="423"/>
      <c r="M6" s="423"/>
      <c r="N6" s="423"/>
      <c r="O6" s="423"/>
      <c r="P6" s="424"/>
      <c r="Q6" s="211"/>
    </row>
    <row r="7" spans="1:18" ht="36" customHeight="1" x14ac:dyDescent="0.2">
      <c r="A7" s="437"/>
      <c r="B7" s="438"/>
      <c r="C7" s="438"/>
      <c r="D7" s="438"/>
      <c r="E7" s="438"/>
      <c r="F7" s="438"/>
      <c r="G7" s="438"/>
      <c r="H7" s="438"/>
      <c r="I7" s="214"/>
      <c r="J7" s="423"/>
      <c r="K7" s="423"/>
      <c r="L7" s="423"/>
      <c r="M7" s="423"/>
      <c r="N7" s="423"/>
      <c r="O7" s="423"/>
      <c r="P7" s="424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19">
        <f ca="1">Lifting!D4</f>
        <v>0</v>
      </c>
      <c r="B16" s="420"/>
      <c r="C16" s="420"/>
      <c r="D16" s="420"/>
      <c r="E16" s="420"/>
      <c r="F16" s="420"/>
      <c r="G16" s="420"/>
      <c r="H16" s="420"/>
      <c r="I16" s="213"/>
      <c r="J16" s="423" t="str">
        <f>Lifting!G4</f>
        <v>Lb</v>
      </c>
      <c r="K16" s="423"/>
      <c r="L16" s="423"/>
      <c r="M16" s="423"/>
      <c r="N16" s="423"/>
      <c r="O16" s="423"/>
      <c r="P16" s="424"/>
      <c r="Q16" s="211"/>
    </row>
    <row r="17" spans="1:17" ht="36" customHeight="1" x14ac:dyDescent="0.2">
      <c r="A17" s="421"/>
      <c r="B17" s="422"/>
      <c r="C17" s="422"/>
      <c r="D17" s="422"/>
      <c r="E17" s="422"/>
      <c r="F17" s="422"/>
      <c r="G17" s="422"/>
      <c r="H17" s="422"/>
      <c r="I17" s="215"/>
      <c r="J17" s="425"/>
      <c r="K17" s="425"/>
      <c r="L17" s="425"/>
      <c r="M17" s="425"/>
      <c r="N17" s="425"/>
      <c r="O17" s="425"/>
      <c r="P17" s="426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8"/>
  <sheetViews>
    <sheetView zoomScale="90" zoomScaleNormal="90" workbookViewId="0">
      <selection activeCell="A4" sqref="A4:C35"/>
    </sheetView>
  </sheetViews>
  <sheetFormatPr defaultColWidth="9.140625"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42" t="s">
        <v>409</v>
      </c>
      <c r="B1" s="442"/>
      <c r="C1" s="442"/>
      <c r="D1" s="442"/>
    </row>
    <row r="2" spans="1:4" ht="23.25" customHeight="1" x14ac:dyDescent="0.3">
      <c r="A2" s="443" t="s">
        <v>410</v>
      </c>
      <c r="B2" s="443"/>
      <c r="C2" s="444">
        <f>Lifting!J5</f>
        <v>1.1226851851851851E-3</v>
      </c>
      <c r="D2" s="444"/>
    </row>
    <row r="4" spans="1:4" s="220" customFormat="1" x14ac:dyDescent="0.2">
      <c r="A4" s="261" t="s">
        <v>408</v>
      </c>
      <c r="B4" s="261" t="s">
        <v>0</v>
      </c>
      <c r="C4" s="261" t="s">
        <v>17</v>
      </c>
    </row>
    <row r="5" spans="1:4" s="226" customFormat="1" x14ac:dyDescent="0.2">
      <c r="A5" s="308" t="s">
        <v>34</v>
      </c>
      <c r="B5" s="308" t="s">
        <v>714</v>
      </c>
      <c r="C5" s="308">
        <v>175</v>
      </c>
    </row>
    <row r="6" spans="1:4" s="226" customFormat="1" x14ac:dyDescent="0.2">
      <c r="A6" s="308" t="s">
        <v>34</v>
      </c>
      <c r="B6" s="308" t="s">
        <v>708</v>
      </c>
      <c r="C6" s="308">
        <v>180</v>
      </c>
    </row>
    <row r="7" spans="1:4" s="226" customFormat="1" x14ac:dyDescent="0.2">
      <c r="A7" s="308" t="s">
        <v>34</v>
      </c>
      <c r="B7" s="308" t="s">
        <v>702</v>
      </c>
      <c r="C7" s="308">
        <v>195</v>
      </c>
    </row>
    <row r="8" spans="1:4" s="226" customFormat="1" x14ac:dyDescent="0.2">
      <c r="A8" s="308" t="s">
        <v>34</v>
      </c>
      <c r="B8" s="308" t="s">
        <v>712</v>
      </c>
      <c r="C8" s="308">
        <v>200</v>
      </c>
    </row>
    <row r="9" spans="1:4" s="226" customFormat="1" x14ac:dyDescent="0.2">
      <c r="A9" s="308" t="s">
        <v>34</v>
      </c>
      <c r="B9" s="308" t="s">
        <v>724</v>
      </c>
      <c r="C9" s="308">
        <v>200</v>
      </c>
    </row>
    <row r="10" spans="1:4" s="226" customFormat="1" x14ac:dyDescent="0.2">
      <c r="A10" s="308" t="s">
        <v>34</v>
      </c>
      <c r="B10" s="308" t="s">
        <v>700</v>
      </c>
      <c r="C10" s="308">
        <v>220</v>
      </c>
    </row>
    <row r="11" spans="1:4" s="226" customFormat="1" x14ac:dyDescent="0.2">
      <c r="A11" s="308" t="s">
        <v>34</v>
      </c>
      <c r="B11" s="308" t="s">
        <v>713</v>
      </c>
      <c r="C11" s="308">
        <v>230</v>
      </c>
    </row>
    <row r="12" spans="1:4" s="226" customFormat="1" x14ac:dyDescent="0.2">
      <c r="A12" s="308" t="s">
        <v>34</v>
      </c>
      <c r="B12" s="308" t="s">
        <v>721</v>
      </c>
      <c r="C12" s="308">
        <v>240</v>
      </c>
    </row>
    <row r="13" spans="1:4" s="226" customFormat="1" x14ac:dyDescent="0.2">
      <c r="A13" s="308" t="s">
        <v>34</v>
      </c>
      <c r="B13" s="308" t="s">
        <v>720</v>
      </c>
      <c r="C13" s="308">
        <v>245</v>
      </c>
    </row>
    <row r="14" spans="1:4" s="226" customFormat="1" x14ac:dyDescent="0.2">
      <c r="A14" s="308" t="s">
        <v>34</v>
      </c>
      <c r="B14" s="308" t="s">
        <v>719</v>
      </c>
      <c r="C14" s="308">
        <v>247.5</v>
      </c>
    </row>
    <row r="15" spans="1:4" s="226" customFormat="1" x14ac:dyDescent="0.2">
      <c r="A15" s="308" t="s">
        <v>34</v>
      </c>
      <c r="B15" s="308" t="s">
        <v>710</v>
      </c>
      <c r="C15" s="308">
        <v>270</v>
      </c>
    </row>
    <row r="16" spans="1:4" s="226" customFormat="1" x14ac:dyDescent="0.2">
      <c r="A16" s="308" t="s">
        <v>34</v>
      </c>
      <c r="B16" s="308" t="s">
        <v>730</v>
      </c>
      <c r="C16" s="308">
        <v>270</v>
      </c>
    </row>
    <row r="17" spans="1:3" s="226" customFormat="1" x14ac:dyDescent="0.2">
      <c r="A17" s="308" t="s">
        <v>34</v>
      </c>
      <c r="B17" s="308" t="s">
        <v>728</v>
      </c>
      <c r="C17" s="308">
        <v>280</v>
      </c>
    </row>
    <row r="18" spans="1:3" s="226" customFormat="1" x14ac:dyDescent="0.2">
      <c r="A18" s="308" t="s">
        <v>34</v>
      </c>
      <c r="B18" s="308" t="s">
        <v>706</v>
      </c>
      <c r="C18" s="308">
        <v>280</v>
      </c>
    </row>
    <row r="19" spans="1:3" s="226" customFormat="1" x14ac:dyDescent="0.2">
      <c r="A19" s="308" t="s">
        <v>34</v>
      </c>
      <c r="B19" s="308" t="s">
        <v>729</v>
      </c>
      <c r="C19" s="308">
        <v>290</v>
      </c>
    </row>
    <row r="20" spans="1:3" s="226" customFormat="1" x14ac:dyDescent="0.2">
      <c r="A20" s="309"/>
      <c r="B20" s="309"/>
      <c r="C20" s="309"/>
    </row>
    <row r="21" spans="1:3" s="226" customFormat="1" x14ac:dyDescent="0.2">
      <c r="A21" s="309"/>
      <c r="B21" s="309"/>
      <c r="C21" s="309"/>
    </row>
    <row r="22" spans="1:3" s="226" customFormat="1" x14ac:dyDescent="0.2">
      <c r="A22" s="309"/>
      <c r="B22" s="309"/>
      <c r="C22" s="309"/>
    </row>
    <row r="23" spans="1:3" s="226" customFormat="1" x14ac:dyDescent="0.2">
      <c r="A23" s="309"/>
      <c r="B23" s="309"/>
      <c r="C23" s="309"/>
    </row>
    <row r="24" spans="1:3" s="226" customFormat="1" x14ac:dyDescent="0.2">
      <c r="A24" s="309"/>
      <c r="B24" s="309"/>
      <c r="C24" s="309"/>
    </row>
    <row r="25" spans="1:3" s="226" customFormat="1" x14ac:dyDescent="0.2">
      <c r="A25" s="309"/>
      <c r="B25" s="309"/>
      <c r="C25" s="309"/>
    </row>
    <row r="26" spans="1:3" s="226" customFormat="1" x14ac:dyDescent="0.2">
      <c r="A26" s="309"/>
      <c r="B26" s="309"/>
      <c r="C26" s="309"/>
    </row>
    <row r="27" spans="1:3" s="226" customFormat="1" x14ac:dyDescent="0.2">
      <c r="A27" s="309"/>
      <c r="B27" s="309"/>
      <c r="C27" s="309"/>
    </row>
    <row r="28" spans="1:3" s="226" customFormat="1" x14ac:dyDescent="0.2">
      <c r="A28" s="309"/>
      <c r="B28" s="309"/>
      <c r="C28" s="309"/>
    </row>
    <row r="29" spans="1:3" s="226" customFormat="1" x14ac:dyDescent="0.2">
      <c r="A29" s="309"/>
      <c r="B29" s="309"/>
      <c r="C29" s="309"/>
    </row>
    <row r="30" spans="1:3" s="226" customFormat="1" x14ac:dyDescent="0.2">
      <c r="A30" s="309"/>
      <c r="B30" s="309"/>
      <c r="C30" s="309"/>
    </row>
    <row r="31" spans="1:3" s="226" customFormat="1" x14ac:dyDescent="0.2">
      <c r="A31" s="309"/>
      <c r="B31" s="309"/>
      <c r="C31" s="309"/>
    </row>
    <row r="32" spans="1:3" s="226" customFormat="1" x14ac:dyDescent="0.2">
      <c r="A32" s="309"/>
      <c r="B32" s="309"/>
      <c r="C32" s="309"/>
    </row>
    <row r="33" spans="1:3" s="226" customFormat="1" x14ac:dyDescent="0.2">
      <c r="A33" s="309"/>
      <c r="B33" s="309"/>
      <c r="C33" s="309"/>
    </row>
    <row r="34" spans="1:3" s="226" customFormat="1" x14ac:dyDescent="0.2"/>
    <row r="35" spans="1:3" s="226" customFormat="1" x14ac:dyDescent="0.2"/>
    <row r="36" spans="1:3" s="226" customFormat="1" x14ac:dyDescent="0.2"/>
    <row r="37" spans="1:3" s="226" customFormat="1" x14ac:dyDescent="0.2"/>
    <row r="38" spans="1:3" s="226" customFormat="1" x14ac:dyDescent="0.2"/>
    <row r="39" spans="1:3" s="226" customFormat="1" x14ac:dyDescent="0.2"/>
    <row r="40" spans="1:3" s="226" customFormat="1" x14ac:dyDescent="0.2"/>
    <row r="41" spans="1:3" s="226" customFormat="1" x14ac:dyDescent="0.2"/>
    <row r="42" spans="1:3" s="226" customFormat="1" x14ac:dyDescent="0.2"/>
    <row r="43" spans="1:3" s="226" customFormat="1" x14ac:dyDescent="0.2"/>
    <row r="44" spans="1:3" s="226" customFormat="1" x14ac:dyDescent="0.2"/>
    <row r="45" spans="1:3" s="226" customFormat="1" x14ac:dyDescent="0.2"/>
    <row r="46" spans="1:3" s="226" customFormat="1" x14ac:dyDescent="0.2"/>
    <row r="47" spans="1:3" s="226" customFormat="1" x14ac:dyDescent="0.2"/>
    <row r="48" spans="1:3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  <row r="195" s="226" customFormat="1" x14ac:dyDescent="0.2"/>
    <row r="196" s="226" customFormat="1" x14ac:dyDescent="0.2"/>
    <row r="197" s="226" customFormat="1" x14ac:dyDescent="0.2"/>
    <row r="198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2"/>
  <sheetViews>
    <sheetView showGridLines="0" topLeftCell="AQ1" workbookViewId="0">
      <selection activeCell="AV39" sqref="AV39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670</v>
      </c>
      <c r="AI2" s="231" t="s">
        <v>671</v>
      </c>
      <c r="AJ2" s="231" t="s">
        <v>677</v>
      </c>
      <c r="AK2" s="231" t="s">
        <v>678</v>
      </c>
      <c r="AL2" s="231" t="s">
        <v>672</v>
      </c>
      <c r="AM2" s="231" t="s">
        <v>673</v>
      </c>
      <c r="AN2" s="231" t="s">
        <v>674</v>
      </c>
      <c r="AO2" s="231" t="s">
        <v>675</v>
      </c>
    </row>
    <row r="3" spans="1:47" ht="13.5" thickBot="1" x14ac:dyDescent="0.25">
      <c r="A3" t="str">
        <f ca="1">INDIRECT("'3-Lift'!"&amp;CELL("address",A3))</f>
        <v>Johnny Nicholls</v>
      </c>
      <c r="B3">
        <f t="shared" ref="B3:AB12" ca="1" si="0">INDIRECT("'3-Lift'!"&amp;CELL("address",B3))</f>
        <v>17</v>
      </c>
      <c r="C3" t="str">
        <f t="shared" ca="1" si="0"/>
        <v>M_T2_C_ABPU</v>
      </c>
      <c r="D3">
        <f t="shared" ca="1" si="0"/>
        <v>56</v>
      </c>
      <c r="E3">
        <f t="shared" ca="1" si="0"/>
        <v>56</v>
      </c>
      <c r="F3">
        <f t="shared" ca="1" si="0"/>
        <v>0.9103</v>
      </c>
      <c r="G3">
        <f t="shared" ca="1" si="0"/>
        <v>80</v>
      </c>
      <c r="H3">
        <f t="shared" ca="1" si="0"/>
        <v>90</v>
      </c>
      <c r="I3">
        <f t="shared" ca="1" si="0"/>
        <v>100</v>
      </c>
      <c r="J3">
        <f t="shared" ca="1" si="0"/>
        <v>0</v>
      </c>
      <c r="K3">
        <f t="shared" ca="1" si="0"/>
        <v>100</v>
      </c>
      <c r="L3">
        <f t="shared" ca="1" si="0"/>
        <v>62.5</v>
      </c>
      <c r="M3">
        <f t="shared" ca="1" si="0"/>
        <v>70</v>
      </c>
      <c r="N3">
        <f t="shared" ca="1" si="0"/>
        <v>-80</v>
      </c>
      <c r="O3">
        <f t="shared" ca="1" si="0"/>
        <v>0</v>
      </c>
      <c r="P3">
        <f t="shared" ca="1" si="0"/>
        <v>70</v>
      </c>
      <c r="Q3">
        <f t="shared" ca="1" si="0"/>
        <v>170</v>
      </c>
      <c r="R3">
        <f t="shared" ca="1" si="0"/>
        <v>105</v>
      </c>
      <c r="S3">
        <f t="shared" ca="1" si="0"/>
        <v>120</v>
      </c>
      <c r="T3">
        <f t="shared" ca="1" si="0"/>
        <v>130</v>
      </c>
      <c r="U3">
        <f t="shared" ca="1" si="0"/>
        <v>0</v>
      </c>
      <c r="V3">
        <f t="shared" ca="1" si="0"/>
        <v>130</v>
      </c>
      <c r="W3">
        <f t="shared" ca="1" si="0"/>
        <v>300</v>
      </c>
      <c r="X3">
        <f t="shared" ca="1" si="0"/>
        <v>273.08999999999997</v>
      </c>
      <c r="Y3">
        <f t="shared" ca="1" si="0"/>
        <v>0</v>
      </c>
      <c r="Z3">
        <f t="shared" ca="1" si="0"/>
        <v>1</v>
      </c>
      <c r="AA3" t="str">
        <f t="shared" ca="1" si="0"/>
        <v>1-M_T2_C_ABPU-56</v>
      </c>
      <c r="AB3">
        <f t="shared" ca="1" si="0"/>
        <v>3</v>
      </c>
      <c r="AC3" t="str">
        <f ca="1">MID(AA3,3,1)</f>
        <v>M</v>
      </c>
      <c r="AD3" t="str">
        <f ca="1">IF(RIGHT(C3,4)="ABPU","ABPU","BPU")</f>
        <v>ABPU</v>
      </c>
      <c r="AE3" t="str">
        <f ca="1">IF(AD3="ABPU",RIGHT(C3,6),RIGHT(C3,5))</f>
        <v>C_ABPU</v>
      </c>
      <c r="AF3" t="str">
        <f ca="1">LEFT(AE3,1)</f>
        <v>C</v>
      </c>
      <c r="AG3" t="str">
        <f ca="1">AC3&amp;AE3</f>
        <v>MC_ABPU</v>
      </c>
      <c r="AH3">
        <f ca="1">IF($AG3=AH$2,$X3,0)</f>
        <v>0</v>
      </c>
      <c r="AI3">
        <f t="shared" ref="AI3:AO18" ca="1" si="1">IF($AG3=AI$2,$X3,0)</f>
        <v>0</v>
      </c>
      <c r="AJ3">
        <f t="shared" ca="1" si="1"/>
        <v>0</v>
      </c>
      <c r="AK3">
        <f t="shared" ca="1" si="1"/>
        <v>0</v>
      </c>
      <c r="AL3">
        <f t="shared" ca="1" si="1"/>
        <v>273.08999999999997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 t="str">
        <f ca="1">A3</f>
        <v>Johnny Nicholls</v>
      </c>
    </row>
    <row r="4" spans="1:47" x14ac:dyDescent="0.2">
      <c r="A4" t="str">
        <f t="shared" ref="A4:P67" ca="1" si="2">INDIRECT("'3-Lift'!"&amp;CELL("address",A4))</f>
        <v>Bradley Nortcliffe</v>
      </c>
      <c r="B4">
        <f t="shared" ca="1" si="2"/>
        <v>23</v>
      </c>
      <c r="C4" t="str">
        <f t="shared" ca="1" si="2"/>
        <v>M_J_C_ABPU</v>
      </c>
      <c r="D4">
        <f t="shared" ca="1" si="2"/>
        <v>59.95</v>
      </c>
      <c r="E4">
        <f t="shared" ca="1" si="2"/>
        <v>60</v>
      </c>
      <c r="F4">
        <f t="shared" ca="1" si="2"/>
        <v>0.85289999999999999</v>
      </c>
      <c r="G4">
        <f t="shared" ca="1" si="2"/>
        <v>170</v>
      </c>
      <c r="H4">
        <f t="shared" ca="1" si="2"/>
        <v>180</v>
      </c>
      <c r="I4">
        <f t="shared" ca="1" si="2"/>
        <v>-187.5</v>
      </c>
      <c r="J4">
        <f t="shared" ca="1" si="2"/>
        <v>0</v>
      </c>
      <c r="K4">
        <f t="shared" ca="1" si="2"/>
        <v>180</v>
      </c>
      <c r="L4">
        <f t="shared" ca="1" si="2"/>
        <v>105</v>
      </c>
      <c r="M4">
        <f t="shared" ca="1" si="2"/>
        <v>112.5</v>
      </c>
      <c r="N4">
        <f t="shared" ca="1" si="2"/>
        <v>117.5</v>
      </c>
      <c r="O4">
        <f t="shared" ca="1" si="2"/>
        <v>0</v>
      </c>
      <c r="P4">
        <f t="shared" ca="1" si="2"/>
        <v>117.5</v>
      </c>
      <c r="Q4">
        <f t="shared" ca="1" si="0"/>
        <v>297.5</v>
      </c>
      <c r="R4">
        <f t="shared" ca="1" si="0"/>
        <v>205</v>
      </c>
      <c r="S4">
        <f t="shared" ca="1" si="0"/>
        <v>222.5</v>
      </c>
      <c r="T4">
        <f t="shared" ca="1" si="0"/>
        <v>230</v>
      </c>
      <c r="U4">
        <f t="shared" ca="1" si="0"/>
        <v>0</v>
      </c>
      <c r="V4">
        <f t="shared" ca="1" si="0"/>
        <v>230</v>
      </c>
      <c r="W4">
        <f t="shared" ca="1" si="0"/>
        <v>527.5</v>
      </c>
      <c r="X4">
        <f t="shared" ca="1" si="0"/>
        <v>449.90474999999998</v>
      </c>
      <c r="Y4">
        <f t="shared" ca="1" si="0"/>
        <v>0</v>
      </c>
      <c r="Z4">
        <f t="shared" ca="1" si="0"/>
        <v>1</v>
      </c>
      <c r="AA4" t="str">
        <f t="shared" ca="1" si="0"/>
        <v>1-M_J_C_ABPU-60</v>
      </c>
      <c r="AB4">
        <f t="shared" ca="1" si="0"/>
        <v>3</v>
      </c>
      <c r="AC4" t="str">
        <f t="shared" ref="AC4:AC67" ca="1" si="3">MID(AA4,3,1)</f>
        <v>M</v>
      </c>
      <c r="AD4" t="str">
        <f t="shared" ref="AD4:AD67" ca="1" si="4">IF(RIGHT(C4,4)="ABPU","ABPU","BPU")</f>
        <v>ABPU</v>
      </c>
      <c r="AE4" t="str">
        <f t="shared" ref="AE4:AE67" ca="1" si="5">IF(AD4="ABPU",RIGHT(C4,6),RIGHT(C4,5))</f>
        <v>C_ABPU</v>
      </c>
      <c r="AF4" t="str">
        <f t="shared" ref="AF4:AF67" ca="1" si="6">LEFT(AE4,1)</f>
        <v>C</v>
      </c>
      <c r="AG4" t="str">
        <f t="shared" ref="AG4:AG67" ca="1" si="7">AC4&amp;AE4</f>
        <v>MC_ABPU</v>
      </c>
      <c r="AH4">
        <f t="shared" ref="AH4:AO35" ca="1" si="8">IF($AG4=AH$2,$X4,0)</f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449.90474999999998</v>
      </c>
      <c r="AM4">
        <f t="shared" ca="1" si="1"/>
        <v>0</v>
      </c>
      <c r="AN4">
        <f t="shared" ca="1" si="1"/>
        <v>0</v>
      </c>
      <c r="AO4">
        <f t="shared" ca="1" si="1"/>
        <v>0</v>
      </c>
      <c r="AP4" t="str">
        <f t="shared" ref="AP4:AP67" ca="1" si="9">A4</f>
        <v>Bradley Nortcliffe</v>
      </c>
      <c r="AR4" s="285" t="s">
        <v>676</v>
      </c>
      <c r="AS4" s="286"/>
      <c r="AT4" s="286">
        <f ca="1">MAX(AI:AI)</f>
        <v>0</v>
      </c>
      <c r="AU4" s="287" t="str">
        <f ca="1">IF(AT4=0,"",VLOOKUP(AT4,AI:AP,8,FALSE))</f>
        <v/>
      </c>
    </row>
    <row r="5" spans="1:47" x14ac:dyDescent="0.2">
      <c r="A5" t="str">
        <f t="shared" ca="1" si="2"/>
        <v>Tom Hawkins</v>
      </c>
      <c r="B5">
        <f t="shared" ca="1" si="0"/>
        <v>22</v>
      </c>
      <c r="C5" t="str">
        <f t="shared" ca="1" si="0"/>
        <v>M_J_C_ABPU</v>
      </c>
      <c r="D5">
        <f t="shared" ca="1" si="0"/>
        <v>74.5</v>
      </c>
      <c r="E5">
        <f t="shared" ca="1" si="0"/>
        <v>75</v>
      </c>
      <c r="F5">
        <f t="shared" ca="1" si="0"/>
        <v>0.71589999999999998</v>
      </c>
      <c r="G5">
        <f t="shared" ca="1" si="0"/>
        <v>80</v>
      </c>
      <c r="H5">
        <f t="shared" ca="1" si="0"/>
        <v>92.5</v>
      </c>
      <c r="I5">
        <f t="shared" ca="1" si="0"/>
        <v>102.5</v>
      </c>
      <c r="J5">
        <f t="shared" ca="1" si="0"/>
        <v>0</v>
      </c>
      <c r="K5">
        <f t="shared" ca="1" si="0"/>
        <v>102.5</v>
      </c>
      <c r="L5">
        <f t="shared" ca="1" si="0"/>
        <v>70</v>
      </c>
      <c r="M5">
        <f t="shared" ca="1" si="0"/>
        <v>-80</v>
      </c>
      <c r="N5">
        <f t="shared" ca="1" si="0"/>
        <v>-80</v>
      </c>
      <c r="O5">
        <f t="shared" ca="1" si="0"/>
        <v>0</v>
      </c>
      <c r="P5">
        <f t="shared" ca="1" si="0"/>
        <v>70</v>
      </c>
      <c r="Q5">
        <f t="shared" ca="1" si="0"/>
        <v>172.5</v>
      </c>
      <c r="R5">
        <f t="shared" ca="1" si="0"/>
        <v>75</v>
      </c>
      <c r="S5">
        <f t="shared" ca="1" si="0"/>
        <v>80</v>
      </c>
      <c r="T5">
        <f t="shared" ca="1" si="0"/>
        <v>87.5</v>
      </c>
      <c r="U5">
        <f t="shared" ca="1" si="0"/>
        <v>0</v>
      </c>
      <c r="V5">
        <f t="shared" ca="1" si="0"/>
        <v>87.5</v>
      </c>
      <c r="W5">
        <f t="shared" ca="1" si="0"/>
        <v>260</v>
      </c>
      <c r="X5">
        <f t="shared" ca="1" si="0"/>
        <v>186.13399999999999</v>
      </c>
      <c r="Y5">
        <f t="shared" ca="1" si="0"/>
        <v>0</v>
      </c>
      <c r="Z5">
        <f t="shared" ca="1" si="0"/>
        <v>1</v>
      </c>
      <c r="AA5" t="str">
        <f t="shared" ca="1" si="0"/>
        <v>1-M_J_C_ABPU-75</v>
      </c>
      <c r="AB5">
        <f t="shared" ca="1" si="0"/>
        <v>3</v>
      </c>
      <c r="AC5" t="str">
        <f t="shared" ca="1" si="3"/>
        <v>M</v>
      </c>
      <c r="AD5" t="str">
        <f t="shared" ca="1" si="4"/>
        <v>ABPU</v>
      </c>
      <c r="AE5" t="str">
        <f t="shared" ca="1" si="5"/>
        <v>C_ABPU</v>
      </c>
      <c r="AF5" t="str">
        <f t="shared" ca="1" si="6"/>
        <v>C</v>
      </c>
      <c r="AG5" t="str">
        <f t="shared" ca="1" si="7"/>
        <v>MC_ABPU</v>
      </c>
      <c r="AH5">
        <f t="shared" ca="1" si="8"/>
        <v>0</v>
      </c>
      <c r="AI5">
        <f t="shared" ca="1" si="1"/>
        <v>0</v>
      </c>
      <c r="AJ5">
        <f t="shared" ca="1" si="1"/>
        <v>0</v>
      </c>
      <c r="AK5">
        <f t="shared" ca="1" si="1"/>
        <v>0</v>
      </c>
      <c r="AL5">
        <f t="shared" ca="1" si="1"/>
        <v>186.13399999999999</v>
      </c>
      <c r="AM5">
        <f t="shared" ca="1" si="1"/>
        <v>0</v>
      </c>
      <c r="AN5">
        <f t="shared" ca="1" si="1"/>
        <v>0</v>
      </c>
      <c r="AO5">
        <f t="shared" ca="1" si="1"/>
        <v>0</v>
      </c>
      <c r="AP5" t="str">
        <f t="shared" ca="1" si="9"/>
        <v>Tom Hawkins</v>
      </c>
      <c r="AR5" s="288" t="s">
        <v>680</v>
      </c>
      <c r="AS5" s="62"/>
      <c r="AT5" s="62">
        <f ca="1">MAX(AH:AH)</f>
        <v>0</v>
      </c>
      <c r="AU5" s="289" t="str">
        <f ca="1">IF(AT5=0,"",VLOOKUP(AT5,AH:AP,9,FALSE))</f>
        <v/>
      </c>
    </row>
    <row r="6" spans="1:47" x14ac:dyDescent="0.2">
      <c r="A6" t="str">
        <f t="shared" ca="1" si="2"/>
        <v>Amari Robinson</v>
      </c>
      <c r="B6">
        <f t="shared" ca="1" si="0"/>
        <v>23</v>
      </c>
      <c r="C6" t="str">
        <f t="shared" ca="1" si="0"/>
        <v>M_J_R_ABPU</v>
      </c>
      <c r="D6">
        <f t="shared" ca="1" si="0"/>
        <v>74.45</v>
      </c>
      <c r="E6">
        <f t="shared" ca="1" si="0"/>
        <v>75</v>
      </c>
      <c r="F6">
        <f t="shared" ca="1" si="0"/>
        <v>0.71589999999999998</v>
      </c>
      <c r="G6">
        <f t="shared" ca="1" si="0"/>
        <v>-190</v>
      </c>
      <c r="H6">
        <f t="shared" ca="1" si="0"/>
        <v>200</v>
      </c>
      <c r="I6">
        <f t="shared" ca="1" si="0"/>
        <v>210</v>
      </c>
      <c r="J6">
        <f t="shared" ca="1" si="0"/>
        <v>0</v>
      </c>
      <c r="K6">
        <f t="shared" ca="1" si="0"/>
        <v>210</v>
      </c>
      <c r="L6">
        <f t="shared" ca="1" si="0"/>
        <v>135</v>
      </c>
      <c r="M6">
        <f t="shared" ca="1" si="0"/>
        <v>140</v>
      </c>
      <c r="N6">
        <f t="shared" ca="1" si="0"/>
        <v>-145</v>
      </c>
      <c r="O6">
        <f t="shared" ca="1" si="0"/>
        <v>0</v>
      </c>
      <c r="P6">
        <f t="shared" ca="1" si="0"/>
        <v>140</v>
      </c>
      <c r="Q6">
        <f t="shared" ca="1" si="0"/>
        <v>350</v>
      </c>
      <c r="R6">
        <f t="shared" ca="1" si="0"/>
        <v>215</v>
      </c>
      <c r="S6">
        <f t="shared" ca="1" si="0"/>
        <v>225</v>
      </c>
      <c r="T6">
        <f t="shared" ca="1" si="0"/>
        <v>-235</v>
      </c>
      <c r="U6">
        <f t="shared" ca="1" si="0"/>
        <v>0</v>
      </c>
      <c r="V6">
        <f t="shared" ca="1" si="0"/>
        <v>225</v>
      </c>
      <c r="W6">
        <f t="shared" ca="1" si="0"/>
        <v>575</v>
      </c>
      <c r="X6">
        <f t="shared" ca="1" si="0"/>
        <v>411.64249999999998</v>
      </c>
      <c r="Y6">
        <f t="shared" ca="1" si="0"/>
        <v>0</v>
      </c>
      <c r="Z6">
        <f t="shared" ca="1" si="0"/>
        <v>1</v>
      </c>
      <c r="AA6" t="str">
        <f t="shared" ca="1" si="0"/>
        <v>1-M_J_R_ABPU-75</v>
      </c>
      <c r="AB6">
        <f t="shared" ca="1" si="0"/>
        <v>3</v>
      </c>
      <c r="AC6" t="str">
        <f t="shared" ca="1" si="3"/>
        <v>M</v>
      </c>
      <c r="AD6" t="str">
        <f t="shared" ca="1" si="4"/>
        <v>ABPU</v>
      </c>
      <c r="AE6" t="str">
        <f t="shared" ca="1" si="5"/>
        <v>R_ABPU</v>
      </c>
      <c r="AF6" t="str">
        <f t="shared" ca="1" si="6"/>
        <v>R</v>
      </c>
      <c r="AG6" t="str">
        <f t="shared" ca="1" si="7"/>
        <v>MR_ABPU</v>
      </c>
      <c r="AH6">
        <f t="shared" ca="1" si="8"/>
        <v>0</v>
      </c>
      <c r="AI6">
        <f t="shared" ca="1" si="1"/>
        <v>0</v>
      </c>
      <c r="AJ6">
        <f t="shared" ca="1" si="1"/>
        <v>0</v>
      </c>
      <c r="AK6">
        <f t="shared" ca="1" si="1"/>
        <v>0</v>
      </c>
      <c r="AL6">
        <f t="shared" ca="1" si="1"/>
        <v>0</v>
      </c>
      <c r="AM6">
        <f t="shared" ca="1" si="1"/>
        <v>411.64249999999998</v>
      </c>
      <c r="AN6">
        <f t="shared" ca="1" si="1"/>
        <v>0</v>
      </c>
      <c r="AO6">
        <f t="shared" ca="1" si="1"/>
        <v>0</v>
      </c>
      <c r="AP6" t="str">
        <f t="shared" ca="1" si="9"/>
        <v>Amari Robinson</v>
      </c>
      <c r="AR6" s="288" t="s">
        <v>679</v>
      </c>
      <c r="AS6" s="62"/>
      <c r="AT6" s="62">
        <f ca="1">MAX(AK:AK)</f>
        <v>0</v>
      </c>
      <c r="AU6" s="289" t="str">
        <f ca="1">IF(AT6=0,"",VLOOKUP(AT6,AK:AP,6,FALSE))</f>
        <v/>
      </c>
    </row>
    <row r="7" spans="1:47" ht="13.5" thickBot="1" x14ac:dyDescent="0.25">
      <c r="A7" t="str">
        <f t="shared" ca="1" si="2"/>
        <v>William Harvey</v>
      </c>
      <c r="B7">
        <f t="shared" ca="1" si="0"/>
        <v>20</v>
      </c>
      <c r="C7" t="str">
        <f t="shared" ca="1" si="0"/>
        <v>M_J_R_ABPU</v>
      </c>
      <c r="D7">
        <f t="shared" ca="1" si="0"/>
        <v>70.7</v>
      </c>
      <c r="E7">
        <f t="shared" ca="1" si="0"/>
        <v>75</v>
      </c>
      <c r="F7">
        <f t="shared" ca="1" si="0"/>
        <v>0.74370000000000003</v>
      </c>
      <c r="G7">
        <f t="shared" ca="1" si="0"/>
        <v>120</v>
      </c>
      <c r="H7">
        <f t="shared" ca="1" si="0"/>
        <v>130</v>
      </c>
      <c r="I7">
        <f t="shared" ca="1" si="0"/>
        <v>-140</v>
      </c>
      <c r="J7">
        <f t="shared" ca="1" si="0"/>
        <v>0</v>
      </c>
      <c r="K7">
        <f t="shared" ca="1" si="0"/>
        <v>130</v>
      </c>
      <c r="L7">
        <f t="shared" ca="1" si="0"/>
        <v>70</v>
      </c>
      <c r="M7">
        <f t="shared" ca="1" si="0"/>
        <v>-75</v>
      </c>
      <c r="N7">
        <f t="shared" ca="1" si="0"/>
        <v>0</v>
      </c>
      <c r="O7">
        <f t="shared" ca="1" si="0"/>
        <v>0</v>
      </c>
      <c r="P7">
        <f t="shared" ca="1" si="0"/>
        <v>70</v>
      </c>
      <c r="Q7">
        <f t="shared" ca="1" si="0"/>
        <v>200</v>
      </c>
      <c r="R7">
        <f t="shared" ca="1" si="0"/>
        <v>160</v>
      </c>
      <c r="S7">
        <f t="shared" ca="1" si="0"/>
        <v>175</v>
      </c>
      <c r="T7">
        <f t="shared" ca="1" si="0"/>
        <v>-190</v>
      </c>
      <c r="U7">
        <f t="shared" ca="1" si="0"/>
        <v>0</v>
      </c>
      <c r="V7">
        <f t="shared" ca="1" si="0"/>
        <v>175</v>
      </c>
      <c r="W7">
        <f t="shared" ca="1" si="0"/>
        <v>375</v>
      </c>
      <c r="X7">
        <f t="shared" ca="1" si="0"/>
        <v>278.88749999999999</v>
      </c>
      <c r="Y7">
        <f t="shared" ca="1" si="0"/>
        <v>0</v>
      </c>
      <c r="Z7">
        <f t="shared" ca="1" si="0"/>
        <v>1</v>
      </c>
      <c r="AA7" t="str">
        <f t="shared" ca="1" si="0"/>
        <v>2-M_J_R_ABPU-75</v>
      </c>
      <c r="AB7">
        <f t="shared" ca="1" si="0"/>
        <v>3</v>
      </c>
      <c r="AC7" t="str">
        <f t="shared" ca="1" si="3"/>
        <v>M</v>
      </c>
      <c r="AD7" t="str">
        <f t="shared" ca="1" si="4"/>
        <v>ABPU</v>
      </c>
      <c r="AE7" t="str">
        <f t="shared" ca="1" si="5"/>
        <v>R_ABPU</v>
      </c>
      <c r="AF7" t="str">
        <f t="shared" ca="1" si="6"/>
        <v>R</v>
      </c>
      <c r="AG7" t="str">
        <f t="shared" ca="1" si="7"/>
        <v>MR_ABPU</v>
      </c>
      <c r="AH7">
        <f t="shared" ca="1" si="8"/>
        <v>0</v>
      </c>
      <c r="AI7">
        <f t="shared" ca="1" si="1"/>
        <v>0</v>
      </c>
      <c r="AJ7">
        <f t="shared" ca="1" si="1"/>
        <v>0</v>
      </c>
      <c r="AK7">
        <f t="shared" ca="1" si="1"/>
        <v>0</v>
      </c>
      <c r="AL7">
        <f t="shared" ca="1" si="1"/>
        <v>0</v>
      </c>
      <c r="AM7">
        <f t="shared" ca="1" si="1"/>
        <v>278.88749999999999</v>
      </c>
      <c r="AN7">
        <f t="shared" ca="1" si="1"/>
        <v>0</v>
      </c>
      <c r="AO7">
        <f t="shared" ca="1" si="1"/>
        <v>0</v>
      </c>
      <c r="AP7" t="str">
        <f t="shared" ca="1" si="9"/>
        <v>William Harvey</v>
      </c>
      <c r="AR7" s="290" t="s">
        <v>681</v>
      </c>
      <c r="AS7" s="291"/>
      <c r="AT7" s="291">
        <f ca="1">MAX(AJ:AJ)</f>
        <v>0</v>
      </c>
      <c r="AU7" s="292" t="str">
        <f ca="1">IF(AT7=0,"",VLOOKUP(AT7,AJ:AP,7,FALSE))</f>
        <v/>
      </c>
    </row>
    <row r="8" spans="1:47" ht="13.5" thickBot="1" x14ac:dyDescent="0.25">
      <c r="A8" t="str">
        <f t="shared" ca="1" si="2"/>
        <v>Ryan King</v>
      </c>
      <c r="B8">
        <f t="shared" ca="1" si="0"/>
        <v>18</v>
      </c>
      <c r="C8" t="str">
        <f t="shared" ca="1" si="0"/>
        <v>M_T3_R_ABPU</v>
      </c>
      <c r="D8">
        <f t="shared" ca="1" si="0"/>
        <v>71.95</v>
      </c>
      <c r="E8">
        <f t="shared" ca="1" si="0"/>
        <v>75</v>
      </c>
      <c r="F8">
        <f t="shared" ca="1" si="0"/>
        <v>0.73370000000000002</v>
      </c>
      <c r="G8">
        <f t="shared" ca="1" si="0"/>
        <v>165</v>
      </c>
      <c r="H8">
        <f t="shared" ca="1" si="0"/>
        <v>175</v>
      </c>
      <c r="I8">
        <f t="shared" ca="1" si="0"/>
        <v>-180</v>
      </c>
      <c r="J8">
        <f t="shared" ca="1" si="0"/>
        <v>0</v>
      </c>
      <c r="K8">
        <f t="shared" ca="1" si="0"/>
        <v>175</v>
      </c>
      <c r="L8">
        <f t="shared" ca="1" si="0"/>
        <v>120</v>
      </c>
      <c r="M8">
        <f t="shared" ca="1" si="0"/>
        <v>125</v>
      </c>
      <c r="N8">
        <f t="shared" ca="1" si="0"/>
        <v>-130</v>
      </c>
      <c r="O8">
        <f t="shared" ca="1" si="0"/>
        <v>0</v>
      </c>
      <c r="P8">
        <f t="shared" ca="1" si="0"/>
        <v>125</v>
      </c>
      <c r="Q8">
        <f t="shared" ca="1" si="0"/>
        <v>300</v>
      </c>
      <c r="R8">
        <f t="shared" ca="1" si="0"/>
        <v>210</v>
      </c>
      <c r="S8">
        <f t="shared" ca="1" si="0"/>
        <v>217.5</v>
      </c>
      <c r="T8">
        <f t="shared" ca="1" si="0"/>
        <v>222.5</v>
      </c>
      <c r="U8">
        <f t="shared" ca="1" si="0"/>
        <v>0</v>
      </c>
      <c r="V8">
        <f t="shared" ca="1" si="0"/>
        <v>222.5</v>
      </c>
      <c r="W8">
        <f t="shared" ca="1" si="0"/>
        <v>522.5</v>
      </c>
      <c r="X8">
        <f t="shared" ca="1" si="0"/>
        <v>383.35825</v>
      </c>
      <c r="Y8">
        <f t="shared" ca="1" si="0"/>
        <v>0</v>
      </c>
      <c r="Z8">
        <f t="shared" ca="1" si="0"/>
        <v>1</v>
      </c>
      <c r="AA8" t="str">
        <f t="shared" ca="1" si="0"/>
        <v>1-M_T3_R_ABPU-75</v>
      </c>
      <c r="AB8">
        <f t="shared" ca="1" si="0"/>
        <v>3</v>
      </c>
      <c r="AC8" t="str">
        <f t="shared" ca="1" si="3"/>
        <v>M</v>
      </c>
      <c r="AD8" t="str">
        <f t="shared" ca="1" si="4"/>
        <v>ABPU</v>
      </c>
      <c r="AE8" t="str">
        <f t="shared" ca="1" si="5"/>
        <v>R_ABPU</v>
      </c>
      <c r="AF8" t="str">
        <f t="shared" ca="1" si="6"/>
        <v>R</v>
      </c>
      <c r="AG8" t="str">
        <f t="shared" ca="1" si="7"/>
        <v>MR_ABPU</v>
      </c>
      <c r="AH8">
        <f t="shared" ca="1" si="8"/>
        <v>0</v>
      </c>
      <c r="AI8">
        <f t="shared" ca="1" si="1"/>
        <v>0</v>
      </c>
      <c r="AJ8">
        <f t="shared" ca="1" si="1"/>
        <v>0</v>
      </c>
      <c r="AK8">
        <f t="shared" ca="1" si="1"/>
        <v>0</v>
      </c>
      <c r="AL8">
        <f t="shared" ca="1" si="1"/>
        <v>0</v>
      </c>
      <c r="AM8">
        <f t="shared" ca="1" si="1"/>
        <v>383.35825</v>
      </c>
      <c r="AN8">
        <f t="shared" ca="1" si="1"/>
        <v>0</v>
      </c>
      <c r="AO8">
        <f t="shared" ca="1" si="1"/>
        <v>0</v>
      </c>
      <c r="AP8" t="str">
        <f t="shared" ca="1" si="9"/>
        <v>Ryan King</v>
      </c>
    </row>
    <row r="9" spans="1:47" x14ac:dyDescent="0.2">
      <c r="A9" t="str">
        <f t="shared" ca="1" si="2"/>
        <v>Matthew Pond</v>
      </c>
      <c r="B9">
        <f t="shared" ca="1" si="0"/>
        <v>16</v>
      </c>
      <c r="C9" t="str">
        <f t="shared" ca="1" si="0"/>
        <v>M_T2_R_ABPU</v>
      </c>
      <c r="D9">
        <f t="shared" ca="1" si="0"/>
        <v>72.95</v>
      </c>
      <c r="E9">
        <f t="shared" ca="1" si="0"/>
        <v>75</v>
      </c>
      <c r="F9">
        <f t="shared" ca="1" si="0"/>
        <v>0.72640000000000005</v>
      </c>
      <c r="G9">
        <f t="shared" ca="1" si="0"/>
        <v>145</v>
      </c>
      <c r="H9">
        <f t="shared" ca="1" si="0"/>
        <v>155</v>
      </c>
      <c r="I9">
        <f t="shared" ca="1" si="0"/>
        <v>165</v>
      </c>
      <c r="J9">
        <f t="shared" ca="1" si="0"/>
        <v>0</v>
      </c>
      <c r="K9">
        <f t="shared" ca="1" si="0"/>
        <v>165</v>
      </c>
      <c r="L9">
        <f t="shared" ca="1" si="0"/>
        <v>100</v>
      </c>
      <c r="M9">
        <f t="shared" ca="1" si="0"/>
        <v>107.5</v>
      </c>
      <c r="N9">
        <f t="shared" ca="1" si="0"/>
        <v>112.5</v>
      </c>
      <c r="O9">
        <f t="shared" ca="1" si="0"/>
        <v>0</v>
      </c>
      <c r="P9">
        <f t="shared" ca="1" si="0"/>
        <v>112.5</v>
      </c>
      <c r="Q9">
        <f t="shared" ca="1" si="0"/>
        <v>277.5</v>
      </c>
      <c r="R9">
        <f t="shared" ca="1" si="0"/>
        <v>165</v>
      </c>
      <c r="S9">
        <f t="shared" ca="1" si="0"/>
        <v>175</v>
      </c>
      <c r="T9">
        <f t="shared" ca="1" si="0"/>
        <v>185</v>
      </c>
      <c r="U9">
        <f t="shared" ca="1" si="0"/>
        <v>0</v>
      </c>
      <c r="V9">
        <f t="shared" ca="1" si="0"/>
        <v>185</v>
      </c>
      <c r="W9">
        <f t="shared" ca="1" si="0"/>
        <v>462.5</v>
      </c>
      <c r="X9">
        <f t="shared" ca="1" si="0"/>
        <v>335.96000000000004</v>
      </c>
      <c r="Y9">
        <f t="shared" ca="1" si="0"/>
        <v>0</v>
      </c>
      <c r="Z9">
        <f t="shared" ca="1" si="0"/>
        <v>1</v>
      </c>
      <c r="AA9" t="str">
        <f t="shared" ca="1" si="0"/>
        <v>1-M_T2_R_ABPU-75</v>
      </c>
      <c r="AB9">
        <f t="shared" ca="1" si="0"/>
        <v>3</v>
      </c>
      <c r="AC9" t="str">
        <f t="shared" ca="1" si="3"/>
        <v>M</v>
      </c>
      <c r="AD9" t="str">
        <f t="shared" ca="1" si="4"/>
        <v>ABPU</v>
      </c>
      <c r="AE9" t="str">
        <f t="shared" ca="1" si="5"/>
        <v>R_ABPU</v>
      </c>
      <c r="AF9" t="str">
        <f t="shared" ca="1" si="6"/>
        <v>R</v>
      </c>
      <c r="AG9" t="str">
        <f t="shared" ca="1" si="7"/>
        <v>MR_ABPU</v>
      </c>
      <c r="AH9">
        <f t="shared" ca="1" si="8"/>
        <v>0</v>
      </c>
      <c r="AI9">
        <f t="shared" ca="1" si="1"/>
        <v>0</v>
      </c>
      <c r="AJ9">
        <f t="shared" ca="1" si="1"/>
        <v>0</v>
      </c>
      <c r="AK9">
        <f t="shared" ca="1" si="1"/>
        <v>0</v>
      </c>
      <c r="AL9">
        <f t="shared" ca="1" si="1"/>
        <v>0</v>
      </c>
      <c r="AM9">
        <f t="shared" ca="1" si="1"/>
        <v>335.96000000000004</v>
      </c>
      <c r="AN9">
        <f t="shared" ca="1" si="1"/>
        <v>0</v>
      </c>
      <c r="AO9">
        <f t="shared" ca="1" si="1"/>
        <v>0</v>
      </c>
      <c r="AP9" t="str">
        <f t="shared" ca="1" si="9"/>
        <v>Matthew Pond</v>
      </c>
      <c r="AR9" s="285" t="s">
        <v>682</v>
      </c>
      <c r="AS9" s="286"/>
      <c r="AT9" s="286">
        <f ca="1">MAX(AM:AM)</f>
        <v>411.64249999999998</v>
      </c>
      <c r="AU9" s="287" t="str">
        <f ca="1">IF(AT9=0,"",VLOOKUP(AT9,AM:AP,4,FALSE))</f>
        <v>Amari Robinson</v>
      </c>
    </row>
    <row r="10" spans="1:47" x14ac:dyDescent="0.2">
      <c r="A10" t="str">
        <f t="shared" ca="1" si="2"/>
        <v>Dylan Cilliers</v>
      </c>
      <c r="B10">
        <f t="shared" ca="1" si="0"/>
        <v>20</v>
      </c>
      <c r="C10" t="str">
        <f t="shared" ca="1" si="0"/>
        <v>M_J_C_ABPU</v>
      </c>
      <c r="D10">
        <f t="shared" ca="1" si="0"/>
        <v>80.7</v>
      </c>
      <c r="E10">
        <f t="shared" ca="1" si="0"/>
        <v>82.5</v>
      </c>
      <c r="F10">
        <f t="shared" ca="1" si="0"/>
        <v>0.67900000000000005</v>
      </c>
      <c r="G10">
        <f t="shared" ca="1" si="0"/>
        <v>190</v>
      </c>
      <c r="H10">
        <f t="shared" ca="1" si="0"/>
        <v>202.5</v>
      </c>
      <c r="I10">
        <f t="shared" ca="1" si="0"/>
        <v>207.5</v>
      </c>
      <c r="J10">
        <f t="shared" ca="1" si="0"/>
        <v>0</v>
      </c>
      <c r="K10">
        <f t="shared" ca="1" si="0"/>
        <v>207.5</v>
      </c>
      <c r="L10">
        <f t="shared" ca="1" si="0"/>
        <v>120</v>
      </c>
      <c r="M10">
        <f t="shared" ca="1" si="0"/>
        <v>127.5</v>
      </c>
      <c r="N10">
        <f t="shared" ca="1" si="0"/>
        <v>132.5</v>
      </c>
      <c r="O10">
        <f t="shared" ca="1" si="0"/>
        <v>0</v>
      </c>
      <c r="P10">
        <f t="shared" ca="1" si="0"/>
        <v>132.5</v>
      </c>
      <c r="Q10">
        <f t="shared" ca="1" si="0"/>
        <v>340</v>
      </c>
      <c r="R10">
        <f t="shared" ca="1" si="0"/>
        <v>235</v>
      </c>
      <c r="S10">
        <f t="shared" ca="1" si="0"/>
        <v>250</v>
      </c>
      <c r="T10">
        <f t="shared" ca="1" si="0"/>
        <v>-260</v>
      </c>
      <c r="U10">
        <f t="shared" ca="1" si="0"/>
        <v>0</v>
      </c>
      <c r="V10">
        <f t="shared" ca="1" si="0"/>
        <v>250</v>
      </c>
      <c r="W10">
        <f t="shared" ca="1" si="0"/>
        <v>590</v>
      </c>
      <c r="X10">
        <f t="shared" ca="1" si="0"/>
        <v>400.61</v>
      </c>
      <c r="Y10">
        <f t="shared" ca="1" si="0"/>
        <v>0</v>
      </c>
      <c r="Z10">
        <f t="shared" ca="1" si="0"/>
        <v>1</v>
      </c>
      <c r="AA10" t="str">
        <f t="shared" ca="1" si="0"/>
        <v>1-M_J_C_ABPU-82.5</v>
      </c>
      <c r="AB10">
        <f t="shared" ca="1" si="0"/>
        <v>3</v>
      </c>
      <c r="AC10" t="str">
        <f t="shared" ca="1" si="3"/>
        <v>M</v>
      </c>
      <c r="AD10" t="str">
        <f t="shared" ca="1" si="4"/>
        <v>ABPU</v>
      </c>
      <c r="AE10" t="str">
        <f t="shared" ca="1" si="5"/>
        <v>C_ABPU</v>
      </c>
      <c r="AF10" t="str">
        <f t="shared" ca="1" si="6"/>
        <v>C</v>
      </c>
      <c r="AG10" t="str">
        <f t="shared" ca="1" si="7"/>
        <v>MC_ABPU</v>
      </c>
      <c r="AH10">
        <f t="shared" ca="1" si="8"/>
        <v>0</v>
      </c>
      <c r="AI10">
        <f t="shared" ca="1" si="1"/>
        <v>0</v>
      </c>
      <c r="AJ10">
        <f t="shared" ca="1" si="1"/>
        <v>0</v>
      </c>
      <c r="AK10">
        <f t="shared" ca="1" si="1"/>
        <v>0</v>
      </c>
      <c r="AL10">
        <f t="shared" ca="1" si="1"/>
        <v>400.61</v>
      </c>
      <c r="AM10">
        <f t="shared" ca="1" si="1"/>
        <v>0</v>
      </c>
      <c r="AN10">
        <f t="shared" ca="1" si="1"/>
        <v>0</v>
      </c>
      <c r="AO10">
        <f t="shared" ca="1" si="1"/>
        <v>0</v>
      </c>
      <c r="AP10" t="str">
        <f t="shared" ca="1" si="9"/>
        <v>Dylan Cilliers</v>
      </c>
      <c r="AR10" s="288" t="s">
        <v>683</v>
      </c>
      <c r="AS10" s="62"/>
      <c r="AT10" s="62">
        <f ca="1">MAX(AL:AL)</f>
        <v>449.90474999999998</v>
      </c>
      <c r="AU10" s="289" t="str">
        <f ca="1">IF(AT10=0,"",VLOOKUP(AT10,AL:AP,5,FALSE))</f>
        <v>Bradley Nortcliffe</v>
      </c>
    </row>
    <row r="11" spans="1:47" x14ac:dyDescent="0.2">
      <c r="A11" t="str">
        <f t="shared" ca="1" si="2"/>
        <v>Jamie Routledge</v>
      </c>
      <c r="B11">
        <f t="shared" ca="1" si="0"/>
        <v>21</v>
      </c>
      <c r="C11" t="str">
        <f t="shared" ca="1" si="0"/>
        <v>M_J_C_ABPU</v>
      </c>
      <c r="D11">
        <f t="shared" ca="1" si="0"/>
        <v>81.2</v>
      </c>
      <c r="E11">
        <f t="shared" ca="1" si="0"/>
        <v>82.5</v>
      </c>
      <c r="F11">
        <f t="shared" ca="1" si="0"/>
        <v>0.6764</v>
      </c>
      <c r="G11">
        <f t="shared" ca="1" si="0"/>
        <v>170</v>
      </c>
      <c r="H11">
        <f t="shared" ca="1" si="0"/>
        <v>187.5</v>
      </c>
      <c r="I11">
        <f t="shared" ca="1" si="0"/>
        <v>195</v>
      </c>
      <c r="J11">
        <f t="shared" ca="1" si="0"/>
        <v>0</v>
      </c>
      <c r="K11">
        <f t="shared" ca="1" si="0"/>
        <v>195</v>
      </c>
      <c r="L11">
        <f t="shared" ca="1" si="0"/>
        <v>110</v>
      </c>
      <c r="M11">
        <f t="shared" ca="1" si="0"/>
        <v>115</v>
      </c>
      <c r="N11">
        <f t="shared" ca="1" si="0"/>
        <v>-120</v>
      </c>
      <c r="O11">
        <f t="shared" ca="1" si="0"/>
        <v>0</v>
      </c>
      <c r="P11">
        <f t="shared" ca="1" si="0"/>
        <v>115</v>
      </c>
      <c r="Q11">
        <f t="shared" ca="1" si="0"/>
        <v>310</v>
      </c>
      <c r="R11">
        <f t="shared" ca="1" si="0"/>
        <v>230</v>
      </c>
      <c r="S11">
        <f t="shared" ca="1" si="0"/>
        <v>245</v>
      </c>
      <c r="T11">
        <f t="shared" ca="1" si="0"/>
        <v>252.5</v>
      </c>
      <c r="U11">
        <f t="shared" ca="1" si="0"/>
        <v>0</v>
      </c>
      <c r="V11">
        <f t="shared" ca="1" si="0"/>
        <v>252.5</v>
      </c>
      <c r="W11">
        <f t="shared" ca="1" si="0"/>
        <v>562.5</v>
      </c>
      <c r="X11">
        <f t="shared" ca="1" si="0"/>
        <v>380.47500000000002</v>
      </c>
      <c r="Y11">
        <f t="shared" ca="1" si="0"/>
        <v>0</v>
      </c>
      <c r="Z11">
        <f t="shared" ca="1" si="0"/>
        <v>1</v>
      </c>
      <c r="AA11" t="str">
        <f t="shared" ca="1" si="0"/>
        <v>2-M_J_C_ABPU-82.5</v>
      </c>
      <c r="AB11">
        <f t="shared" ca="1" si="0"/>
        <v>3</v>
      </c>
      <c r="AC11" t="str">
        <f t="shared" ca="1" si="3"/>
        <v>M</v>
      </c>
      <c r="AD11" t="str">
        <f t="shared" ca="1" si="4"/>
        <v>ABPU</v>
      </c>
      <c r="AE11" t="str">
        <f t="shared" ca="1" si="5"/>
        <v>C_ABPU</v>
      </c>
      <c r="AF11" t="str">
        <f t="shared" ca="1" si="6"/>
        <v>C</v>
      </c>
      <c r="AG11" t="str">
        <f t="shared" ca="1" si="7"/>
        <v>MC_ABPU</v>
      </c>
      <c r="AH11">
        <f t="shared" ca="1" si="8"/>
        <v>0</v>
      </c>
      <c r="AI11">
        <f t="shared" ca="1" si="1"/>
        <v>0</v>
      </c>
      <c r="AJ11">
        <f t="shared" ca="1" si="1"/>
        <v>0</v>
      </c>
      <c r="AK11">
        <f t="shared" ca="1" si="1"/>
        <v>0</v>
      </c>
      <c r="AL11">
        <f t="shared" ca="1" si="1"/>
        <v>380.47500000000002</v>
      </c>
      <c r="AM11">
        <f t="shared" ca="1" si="1"/>
        <v>0</v>
      </c>
      <c r="AN11">
        <f t="shared" ca="1" si="1"/>
        <v>0</v>
      </c>
      <c r="AO11">
        <f t="shared" ca="1" si="1"/>
        <v>0</v>
      </c>
      <c r="AP11" t="str">
        <f t="shared" ca="1" si="9"/>
        <v>Jamie Routledge</v>
      </c>
      <c r="AR11" s="288" t="s">
        <v>684</v>
      </c>
      <c r="AS11" s="62"/>
      <c r="AT11" s="62">
        <f ca="1">MAX(AO:AO)</f>
        <v>398.19100000000003</v>
      </c>
      <c r="AU11" s="289" t="str">
        <f ca="1">IF(AT11=0,"",VLOOKUP(AT11,AO:AP,2,FALSE))</f>
        <v>Peter King</v>
      </c>
    </row>
    <row r="12" spans="1:47" ht="13.5" thickBot="1" x14ac:dyDescent="0.25">
      <c r="A12" t="str">
        <f t="shared" ca="1" si="2"/>
        <v>Daniel Routledge</v>
      </c>
      <c r="B12">
        <f t="shared" ca="1" si="0"/>
        <v>23</v>
      </c>
      <c r="C12" t="str">
        <f t="shared" ca="1" si="0"/>
        <v>M_J_C_ABPU</v>
      </c>
      <c r="D12">
        <f t="shared" ca="1" si="0"/>
        <v>79.2</v>
      </c>
      <c r="E12">
        <f t="shared" ca="1" si="0"/>
        <v>82.5</v>
      </c>
      <c r="F12">
        <f t="shared" ca="1" si="0"/>
        <v>0.68710000000000004</v>
      </c>
      <c r="G12">
        <f t="shared" ca="1" si="0"/>
        <v>160</v>
      </c>
      <c r="H12">
        <f t="shared" ca="1" si="0"/>
        <v>170</v>
      </c>
      <c r="I12">
        <f t="shared" ca="1" si="0"/>
        <v>180</v>
      </c>
      <c r="J12">
        <f t="shared" ca="1" si="0"/>
        <v>0</v>
      </c>
      <c r="K12">
        <f t="shared" ca="1" si="0"/>
        <v>180</v>
      </c>
      <c r="L12">
        <f t="shared" ca="1" si="0"/>
        <v>92.5</v>
      </c>
      <c r="M12">
        <f t="shared" ca="1" si="0"/>
        <v>97.5</v>
      </c>
      <c r="N12">
        <f t="shared" ca="1" si="0"/>
        <v>-102.5</v>
      </c>
      <c r="O12">
        <f t="shared" ca="1" si="0"/>
        <v>0</v>
      </c>
      <c r="P12">
        <f t="shared" ca="1" si="0"/>
        <v>97.5</v>
      </c>
      <c r="Q12">
        <f t="shared" ca="1" si="0"/>
        <v>277.5</v>
      </c>
      <c r="R12">
        <f t="shared" ca="1" si="0"/>
        <v>200</v>
      </c>
      <c r="S12">
        <f t="shared" ca="1" si="0"/>
        <v>210</v>
      </c>
      <c r="T12">
        <f t="shared" ca="1" si="0"/>
        <v>-215</v>
      </c>
      <c r="U12">
        <f t="shared" ca="1" si="0"/>
        <v>0</v>
      </c>
      <c r="V12">
        <f t="shared" ca="1" si="0"/>
        <v>210</v>
      </c>
      <c r="W12">
        <f t="shared" ca="1" si="0"/>
        <v>487.5</v>
      </c>
      <c r="X12">
        <f t="shared" ca="1" si="0"/>
        <v>334.96125000000001</v>
      </c>
      <c r="Y12">
        <f t="shared" ca="1" si="0"/>
        <v>0</v>
      </c>
      <c r="Z12">
        <f t="shared" ca="1" si="0"/>
        <v>1</v>
      </c>
      <c r="AA12" t="str">
        <f t="shared" ca="1" si="0"/>
        <v>3-M_J_C_ABPU-82.5</v>
      </c>
      <c r="AB12">
        <f t="shared" ca="1" si="0"/>
        <v>3</v>
      </c>
      <c r="AC12" t="str">
        <f t="shared" ca="1" si="3"/>
        <v>M</v>
      </c>
      <c r="AD12" t="str">
        <f t="shared" ca="1" si="4"/>
        <v>ABPU</v>
      </c>
      <c r="AE12" t="str">
        <f t="shared" ca="1" si="5"/>
        <v>C_ABPU</v>
      </c>
      <c r="AF12" t="str">
        <f t="shared" ca="1" si="6"/>
        <v>C</v>
      </c>
      <c r="AG12" t="str">
        <f t="shared" ca="1" si="7"/>
        <v>MC_ABPU</v>
      </c>
      <c r="AH12">
        <f t="shared" ca="1" si="8"/>
        <v>0</v>
      </c>
      <c r="AI12">
        <f t="shared" ca="1" si="1"/>
        <v>0</v>
      </c>
      <c r="AJ12">
        <f t="shared" ca="1" si="1"/>
        <v>0</v>
      </c>
      <c r="AK12">
        <f t="shared" ca="1" si="1"/>
        <v>0</v>
      </c>
      <c r="AL12">
        <f t="shared" ca="1" si="1"/>
        <v>334.96125000000001</v>
      </c>
      <c r="AM12">
        <f t="shared" ca="1" si="1"/>
        <v>0</v>
      </c>
      <c r="AN12">
        <f t="shared" ca="1" si="1"/>
        <v>0</v>
      </c>
      <c r="AO12">
        <f t="shared" ca="1" si="1"/>
        <v>0</v>
      </c>
      <c r="AP12" t="str">
        <f t="shared" ca="1" si="9"/>
        <v>Daniel Routledge</v>
      </c>
      <c r="AR12" s="290" t="s">
        <v>685</v>
      </c>
      <c r="AS12" s="291"/>
      <c r="AT12" s="291">
        <f ca="1">MAX(AN:AN)</f>
        <v>500.93799999999999</v>
      </c>
      <c r="AU12" s="292" t="str">
        <f ca="1">IF(AT12=0,"",VLOOKUP(AT12,AN:AP,3,FALSE))</f>
        <v>Ashley Armstrong</v>
      </c>
    </row>
    <row r="13" spans="1:47" x14ac:dyDescent="0.2">
      <c r="A13" t="str">
        <f t="shared" ca="1" si="2"/>
        <v>Matt Chubb</v>
      </c>
      <c r="B13">
        <f t="shared" ref="B13:AB22" ca="1" si="10">INDIRECT("'3-Lift'!"&amp;CELL("address",B13))</f>
        <v>20</v>
      </c>
      <c r="C13" t="str">
        <f t="shared" ca="1" si="10"/>
        <v>M_J_C_ABPU</v>
      </c>
      <c r="D13">
        <f t="shared" ca="1" si="10"/>
        <v>80.55</v>
      </c>
      <c r="E13">
        <f t="shared" ca="1" si="10"/>
        <v>82.5</v>
      </c>
      <c r="F13">
        <f t="shared" ca="1" si="10"/>
        <v>0.67949999999999999</v>
      </c>
      <c r="G13">
        <f t="shared" ca="1" si="10"/>
        <v>145</v>
      </c>
      <c r="H13">
        <f t="shared" ca="1" si="10"/>
        <v>157.5</v>
      </c>
      <c r="I13">
        <f t="shared" ca="1" si="10"/>
        <v>165</v>
      </c>
      <c r="J13">
        <f t="shared" ca="1" si="10"/>
        <v>0</v>
      </c>
      <c r="K13">
        <f t="shared" ca="1" si="10"/>
        <v>165</v>
      </c>
      <c r="L13">
        <f t="shared" ca="1" si="10"/>
        <v>87.5</v>
      </c>
      <c r="M13">
        <f t="shared" ca="1" si="10"/>
        <v>97.5</v>
      </c>
      <c r="N13">
        <f t="shared" ca="1" si="10"/>
        <v>-105</v>
      </c>
      <c r="O13">
        <f t="shared" ca="1" si="10"/>
        <v>0</v>
      </c>
      <c r="P13">
        <f t="shared" ca="1" si="10"/>
        <v>97.5</v>
      </c>
      <c r="Q13">
        <f t="shared" ca="1" si="10"/>
        <v>262.5</v>
      </c>
      <c r="R13">
        <f t="shared" ca="1" si="10"/>
        <v>180</v>
      </c>
      <c r="S13">
        <f t="shared" ca="1" si="10"/>
        <v>190</v>
      </c>
      <c r="T13">
        <f t="shared" ca="1" si="10"/>
        <v>-200</v>
      </c>
      <c r="U13">
        <f t="shared" ca="1" si="10"/>
        <v>0</v>
      </c>
      <c r="V13">
        <f t="shared" ca="1" si="10"/>
        <v>190</v>
      </c>
      <c r="W13">
        <f t="shared" ca="1" si="10"/>
        <v>452.5</v>
      </c>
      <c r="X13">
        <f t="shared" ca="1" si="10"/>
        <v>307.47375</v>
      </c>
      <c r="Y13">
        <f t="shared" ca="1" si="10"/>
        <v>0</v>
      </c>
      <c r="Z13">
        <f t="shared" ca="1" si="10"/>
        <v>1</v>
      </c>
      <c r="AA13" t="str">
        <f t="shared" ca="1" si="10"/>
        <v>4-M_J_C_ABPU-82.5</v>
      </c>
      <c r="AB13">
        <f t="shared" ca="1" si="10"/>
        <v>3</v>
      </c>
      <c r="AC13" t="str">
        <f t="shared" ca="1" si="3"/>
        <v>M</v>
      </c>
      <c r="AD13" t="str">
        <f t="shared" ca="1" si="4"/>
        <v>ABPU</v>
      </c>
      <c r="AE13" t="str">
        <f t="shared" ca="1" si="5"/>
        <v>C_ABPU</v>
      </c>
      <c r="AF13" t="str">
        <f t="shared" ca="1" si="6"/>
        <v>C</v>
      </c>
      <c r="AG13" t="str">
        <f t="shared" ca="1" si="7"/>
        <v>MC_ABPU</v>
      </c>
      <c r="AH13">
        <f t="shared" ca="1" si="8"/>
        <v>0</v>
      </c>
      <c r="AI13">
        <f t="shared" ca="1" si="1"/>
        <v>0</v>
      </c>
      <c r="AJ13">
        <f t="shared" ca="1" si="1"/>
        <v>0</v>
      </c>
      <c r="AK13">
        <f t="shared" ca="1" si="1"/>
        <v>0</v>
      </c>
      <c r="AL13">
        <f t="shared" ca="1" si="1"/>
        <v>307.47375</v>
      </c>
      <c r="AM13">
        <f t="shared" ca="1" si="1"/>
        <v>0</v>
      </c>
      <c r="AN13">
        <f t="shared" ca="1" si="1"/>
        <v>0</v>
      </c>
      <c r="AO13">
        <f t="shared" ca="1" si="1"/>
        <v>0</v>
      </c>
      <c r="AP13" t="str">
        <f t="shared" ca="1" si="9"/>
        <v>Matt Chubb</v>
      </c>
    </row>
    <row r="14" spans="1:47" x14ac:dyDescent="0.2">
      <c r="A14" t="str">
        <f t="shared" ca="1" si="2"/>
        <v>Ashley Armstrong</v>
      </c>
      <c r="B14">
        <f t="shared" ca="1" si="10"/>
        <v>23</v>
      </c>
      <c r="C14" t="str">
        <f t="shared" ca="1" si="10"/>
        <v>M_J_C_BPU</v>
      </c>
      <c r="D14">
        <f t="shared" ca="1" si="10"/>
        <v>82</v>
      </c>
      <c r="E14">
        <f t="shared" ca="1" si="10"/>
        <v>82.5</v>
      </c>
      <c r="F14">
        <f t="shared" ca="1" si="10"/>
        <v>0.6724</v>
      </c>
      <c r="G14">
        <f t="shared" ca="1" si="10"/>
        <v>245</v>
      </c>
      <c r="H14">
        <f t="shared" ca="1" si="10"/>
        <v>255</v>
      </c>
      <c r="I14">
        <f t="shared" ca="1" si="10"/>
        <v>260</v>
      </c>
      <c r="J14">
        <f t="shared" ca="1" si="10"/>
        <v>0</v>
      </c>
      <c r="K14">
        <f t="shared" ca="1" si="10"/>
        <v>260</v>
      </c>
      <c r="L14">
        <f t="shared" ca="1" si="10"/>
        <v>170</v>
      </c>
      <c r="M14">
        <f t="shared" ca="1" si="10"/>
        <v>177.5</v>
      </c>
      <c r="N14">
        <f t="shared" ca="1" si="10"/>
        <v>-182.5</v>
      </c>
      <c r="O14">
        <f t="shared" ca="1" si="10"/>
        <v>0</v>
      </c>
      <c r="P14">
        <f t="shared" ca="1" si="10"/>
        <v>177.5</v>
      </c>
      <c r="Q14">
        <f t="shared" ca="1" si="10"/>
        <v>437.5</v>
      </c>
      <c r="R14">
        <f t="shared" ca="1" si="10"/>
        <v>290</v>
      </c>
      <c r="S14">
        <f t="shared" ca="1" si="10"/>
        <v>302.5</v>
      </c>
      <c r="T14">
        <f t="shared" ca="1" si="10"/>
        <v>307.5</v>
      </c>
      <c r="U14">
        <f t="shared" ca="1" si="10"/>
        <v>0</v>
      </c>
      <c r="V14">
        <f t="shared" ca="1" si="10"/>
        <v>307.5</v>
      </c>
      <c r="W14">
        <f t="shared" ca="1" si="10"/>
        <v>745</v>
      </c>
      <c r="X14">
        <f t="shared" ca="1" si="10"/>
        <v>500.93799999999999</v>
      </c>
      <c r="Y14">
        <f t="shared" ca="1" si="10"/>
        <v>0</v>
      </c>
      <c r="Z14">
        <f t="shared" ca="1" si="10"/>
        <v>1</v>
      </c>
      <c r="AA14" t="str">
        <f t="shared" ca="1" si="10"/>
        <v>1-M_J_C_BPU-82.5</v>
      </c>
      <c r="AB14">
        <f t="shared" ca="1" si="10"/>
        <v>3</v>
      </c>
      <c r="AC14" t="str">
        <f t="shared" ca="1" si="3"/>
        <v>M</v>
      </c>
      <c r="AD14" t="str">
        <f t="shared" ca="1" si="4"/>
        <v>BPU</v>
      </c>
      <c r="AE14" t="str">
        <f t="shared" ca="1" si="5"/>
        <v>C_BPU</v>
      </c>
      <c r="AF14" t="str">
        <f t="shared" ca="1" si="6"/>
        <v>C</v>
      </c>
      <c r="AG14" t="str">
        <f t="shared" ca="1" si="7"/>
        <v>MC_BPU</v>
      </c>
      <c r="AH14">
        <f t="shared" ca="1" si="8"/>
        <v>0</v>
      </c>
      <c r="AI14">
        <f t="shared" ca="1" si="1"/>
        <v>0</v>
      </c>
      <c r="AJ14">
        <f t="shared" ca="1" si="1"/>
        <v>0</v>
      </c>
      <c r="AK14">
        <f t="shared" ca="1" si="1"/>
        <v>0</v>
      </c>
      <c r="AL14">
        <f t="shared" ca="1" si="1"/>
        <v>0</v>
      </c>
      <c r="AM14">
        <f t="shared" ca="1" si="1"/>
        <v>0</v>
      </c>
      <c r="AN14">
        <f t="shared" ca="1" si="1"/>
        <v>500.93799999999999</v>
      </c>
      <c r="AO14">
        <f t="shared" ca="1" si="1"/>
        <v>0</v>
      </c>
      <c r="AP14" t="str">
        <f t="shared" ca="1" si="9"/>
        <v>Ashley Armstrong</v>
      </c>
    </row>
    <row r="15" spans="1:47" x14ac:dyDescent="0.2">
      <c r="A15" t="str">
        <f t="shared" ca="1" si="2"/>
        <v>Joe Bastin</v>
      </c>
      <c r="B15">
        <f t="shared" ca="1" si="10"/>
        <v>21</v>
      </c>
      <c r="C15" t="str">
        <f t="shared" ca="1" si="10"/>
        <v>M_J_R_ABPU</v>
      </c>
      <c r="D15">
        <f t="shared" ca="1" si="10"/>
        <v>81.849999999999994</v>
      </c>
      <c r="E15">
        <f t="shared" ca="1" si="10"/>
        <v>82.5</v>
      </c>
      <c r="F15">
        <f t="shared" ca="1" si="10"/>
        <v>0.67290000000000005</v>
      </c>
      <c r="G15">
        <f t="shared" ca="1" si="10"/>
        <v>180</v>
      </c>
      <c r="H15">
        <f t="shared" ca="1" si="10"/>
        <v>192.5</v>
      </c>
      <c r="I15">
        <f t="shared" ca="1" si="10"/>
        <v>-200</v>
      </c>
      <c r="J15">
        <f t="shared" ca="1" si="10"/>
        <v>0</v>
      </c>
      <c r="K15">
        <f t="shared" ca="1" si="10"/>
        <v>192.5</v>
      </c>
      <c r="L15">
        <f t="shared" ca="1" si="10"/>
        <v>120</v>
      </c>
      <c r="M15">
        <f t="shared" ca="1" si="10"/>
        <v>125</v>
      </c>
      <c r="N15">
        <f t="shared" ca="1" si="10"/>
        <v>-127.5</v>
      </c>
      <c r="O15">
        <f t="shared" ca="1" si="10"/>
        <v>0</v>
      </c>
      <c r="P15">
        <f t="shared" ca="1" si="10"/>
        <v>125</v>
      </c>
      <c r="Q15">
        <f t="shared" ca="1" si="10"/>
        <v>317.5</v>
      </c>
      <c r="R15">
        <f t="shared" ca="1" si="10"/>
        <v>215</v>
      </c>
      <c r="S15">
        <f t="shared" ca="1" si="10"/>
        <v>225</v>
      </c>
      <c r="T15">
        <f t="shared" ca="1" si="10"/>
        <v>-240</v>
      </c>
      <c r="U15">
        <f t="shared" ca="1" si="10"/>
        <v>0</v>
      </c>
      <c r="V15">
        <f t="shared" ca="1" si="10"/>
        <v>225</v>
      </c>
      <c r="W15">
        <f t="shared" ca="1" si="10"/>
        <v>542.5</v>
      </c>
      <c r="X15">
        <f t="shared" ca="1" si="10"/>
        <v>365.04825000000005</v>
      </c>
      <c r="Y15">
        <f t="shared" ca="1" si="10"/>
        <v>0</v>
      </c>
      <c r="Z15">
        <f t="shared" ca="1" si="10"/>
        <v>1</v>
      </c>
      <c r="AA15" t="str">
        <f t="shared" ca="1" si="10"/>
        <v>1-M_J_R_ABPU-82.5</v>
      </c>
      <c r="AB15">
        <f t="shared" ca="1" si="10"/>
        <v>3</v>
      </c>
      <c r="AC15" t="str">
        <f t="shared" ca="1" si="3"/>
        <v>M</v>
      </c>
      <c r="AD15" t="str">
        <f t="shared" ca="1" si="4"/>
        <v>ABPU</v>
      </c>
      <c r="AE15" t="str">
        <f t="shared" ca="1" si="5"/>
        <v>R_ABPU</v>
      </c>
      <c r="AF15" t="str">
        <f t="shared" ca="1" si="6"/>
        <v>R</v>
      </c>
      <c r="AG15" t="str">
        <f t="shared" ca="1" si="7"/>
        <v>MR_ABPU</v>
      </c>
      <c r="AH15">
        <f t="shared" ca="1" si="8"/>
        <v>0</v>
      </c>
      <c r="AI15">
        <f t="shared" ca="1" si="1"/>
        <v>0</v>
      </c>
      <c r="AJ15">
        <f t="shared" ca="1" si="1"/>
        <v>0</v>
      </c>
      <c r="AK15">
        <f t="shared" ca="1" si="1"/>
        <v>0</v>
      </c>
      <c r="AL15">
        <f t="shared" ca="1" si="1"/>
        <v>0</v>
      </c>
      <c r="AM15">
        <f t="shared" ca="1" si="1"/>
        <v>365.04825000000005</v>
      </c>
      <c r="AN15">
        <f t="shared" ca="1" si="1"/>
        <v>0</v>
      </c>
      <c r="AO15">
        <f t="shared" ca="1" si="1"/>
        <v>0</v>
      </c>
      <c r="AP15" t="str">
        <f t="shared" ca="1" si="9"/>
        <v>Joe Bastin</v>
      </c>
    </row>
    <row r="16" spans="1:47" x14ac:dyDescent="0.2">
      <c r="A16" t="str">
        <f t="shared" ca="1" si="2"/>
        <v>Max Reynolds</v>
      </c>
      <c r="B16">
        <f t="shared" ca="1" si="10"/>
        <v>21</v>
      </c>
      <c r="C16" t="str">
        <f t="shared" ca="1" si="10"/>
        <v>M_J_R_ABPU</v>
      </c>
      <c r="D16">
        <f t="shared" ca="1" si="10"/>
        <v>81.849999999999994</v>
      </c>
      <c r="E16">
        <f t="shared" ca="1" si="10"/>
        <v>82.5</v>
      </c>
      <c r="F16">
        <f t="shared" ca="1" si="10"/>
        <v>0.67290000000000005</v>
      </c>
      <c r="G16">
        <f t="shared" ca="1" si="10"/>
        <v>-145</v>
      </c>
      <c r="H16">
        <f t="shared" ca="1" si="10"/>
        <v>160</v>
      </c>
      <c r="I16">
        <f t="shared" ca="1" si="10"/>
        <v>170</v>
      </c>
      <c r="J16">
        <f t="shared" ca="1" si="10"/>
        <v>0</v>
      </c>
      <c r="K16">
        <f t="shared" ca="1" si="10"/>
        <v>170</v>
      </c>
      <c r="L16">
        <f t="shared" ca="1" si="10"/>
        <v>105</v>
      </c>
      <c r="M16">
        <f t="shared" ca="1" si="10"/>
        <v>117.5</v>
      </c>
      <c r="N16">
        <f t="shared" ca="1" si="10"/>
        <v>130</v>
      </c>
      <c r="O16">
        <f t="shared" ca="1" si="10"/>
        <v>0</v>
      </c>
      <c r="P16">
        <f t="shared" ca="1" si="10"/>
        <v>130</v>
      </c>
      <c r="Q16">
        <f t="shared" ca="1" si="10"/>
        <v>300</v>
      </c>
      <c r="R16">
        <f t="shared" ca="1" si="10"/>
        <v>165</v>
      </c>
      <c r="S16">
        <f t="shared" ca="1" si="10"/>
        <v>185</v>
      </c>
      <c r="T16">
        <f t="shared" ca="1" si="10"/>
        <v>200</v>
      </c>
      <c r="U16">
        <f t="shared" ca="1" si="10"/>
        <v>0</v>
      </c>
      <c r="V16">
        <f t="shared" ca="1" si="10"/>
        <v>200</v>
      </c>
      <c r="W16">
        <f t="shared" ca="1" si="10"/>
        <v>500</v>
      </c>
      <c r="X16">
        <f t="shared" ca="1" si="10"/>
        <v>336.45000000000005</v>
      </c>
      <c r="Y16">
        <f t="shared" ca="1" si="10"/>
        <v>0</v>
      </c>
      <c r="Z16">
        <f t="shared" ca="1" si="10"/>
        <v>1</v>
      </c>
      <c r="AA16" t="str">
        <f t="shared" ca="1" si="10"/>
        <v>2-M_J_R_ABPU-82.5</v>
      </c>
      <c r="AB16">
        <f t="shared" ca="1" si="10"/>
        <v>3</v>
      </c>
      <c r="AC16" t="str">
        <f t="shared" ca="1" si="3"/>
        <v>M</v>
      </c>
      <c r="AD16" t="str">
        <f t="shared" ca="1" si="4"/>
        <v>ABPU</v>
      </c>
      <c r="AE16" t="str">
        <f t="shared" ca="1" si="5"/>
        <v>R_ABPU</v>
      </c>
      <c r="AF16" t="str">
        <f t="shared" ca="1" si="6"/>
        <v>R</v>
      </c>
      <c r="AG16" t="str">
        <f t="shared" ca="1" si="7"/>
        <v>MR_ABPU</v>
      </c>
      <c r="AH16">
        <f t="shared" ca="1" si="8"/>
        <v>0</v>
      </c>
      <c r="AI16">
        <f t="shared" ca="1" si="1"/>
        <v>0</v>
      </c>
      <c r="AJ16">
        <f t="shared" ca="1" si="1"/>
        <v>0</v>
      </c>
      <c r="AK16">
        <f t="shared" ca="1" si="1"/>
        <v>0</v>
      </c>
      <c r="AL16">
        <f t="shared" ca="1" si="1"/>
        <v>0</v>
      </c>
      <c r="AM16">
        <f t="shared" ca="1" si="1"/>
        <v>336.45000000000005</v>
      </c>
      <c r="AN16">
        <f t="shared" ca="1" si="1"/>
        <v>0</v>
      </c>
      <c r="AO16">
        <f t="shared" ca="1" si="1"/>
        <v>0</v>
      </c>
      <c r="AP16" t="str">
        <f t="shared" ca="1" si="9"/>
        <v>Max Reynolds</v>
      </c>
    </row>
    <row r="17" spans="1:42" x14ac:dyDescent="0.2">
      <c r="A17" t="str">
        <f t="shared" ca="1" si="2"/>
        <v>Rohin Nayar DO</v>
      </c>
      <c r="B17">
        <f t="shared" ca="1" si="10"/>
        <v>22</v>
      </c>
      <c r="C17" t="str">
        <f t="shared" ca="1" si="10"/>
        <v>M_J_R_ABPU</v>
      </c>
      <c r="D17">
        <f t="shared" ca="1" si="10"/>
        <v>81.05</v>
      </c>
      <c r="E17">
        <f t="shared" ca="1" si="10"/>
        <v>82.5</v>
      </c>
      <c r="F17">
        <f t="shared" ca="1" si="10"/>
        <v>0.67689999999999995</v>
      </c>
      <c r="G17">
        <f t="shared" ca="1" si="10"/>
        <v>0</v>
      </c>
      <c r="H17">
        <f t="shared" ca="1" si="10"/>
        <v>0</v>
      </c>
      <c r="I17">
        <f t="shared" ca="1" si="10"/>
        <v>0</v>
      </c>
      <c r="J17">
        <f t="shared" ca="1" si="10"/>
        <v>0</v>
      </c>
      <c r="K17">
        <f t="shared" ca="1" si="10"/>
        <v>0</v>
      </c>
      <c r="L17">
        <f t="shared" ca="1" si="10"/>
        <v>0</v>
      </c>
      <c r="M17">
        <f t="shared" ca="1" si="10"/>
        <v>0</v>
      </c>
      <c r="N17">
        <f t="shared" ca="1" si="10"/>
        <v>0</v>
      </c>
      <c r="O17">
        <f t="shared" ca="1" si="10"/>
        <v>0</v>
      </c>
      <c r="P17">
        <f t="shared" ca="1" si="10"/>
        <v>0</v>
      </c>
      <c r="Q17">
        <f t="shared" ca="1" si="10"/>
        <v>0</v>
      </c>
      <c r="R17">
        <f t="shared" ca="1" si="10"/>
        <v>235</v>
      </c>
      <c r="S17">
        <f t="shared" ca="1" si="10"/>
        <v>250</v>
      </c>
      <c r="T17">
        <f t="shared" ca="1" si="10"/>
        <v>262.5</v>
      </c>
      <c r="U17">
        <f t="shared" ca="1" si="10"/>
        <v>0</v>
      </c>
      <c r="V17">
        <f t="shared" ca="1" si="10"/>
        <v>262.5</v>
      </c>
      <c r="W17">
        <f t="shared" ca="1" si="10"/>
        <v>0</v>
      </c>
      <c r="X17">
        <f t="shared" ca="1" si="10"/>
        <v>0</v>
      </c>
      <c r="Y17">
        <f t="shared" ca="1" si="10"/>
        <v>0</v>
      </c>
      <c r="Z17">
        <f t="shared" ca="1" si="10"/>
        <v>1</v>
      </c>
      <c r="AA17">
        <f t="shared" ca="1" si="10"/>
        <v>0</v>
      </c>
      <c r="AB17">
        <f t="shared" ca="1" si="10"/>
        <v>0</v>
      </c>
      <c r="AC17" t="str">
        <f t="shared" ca="1" si="3"/>
        <v/>
      </c>
      <c r="AD17" t="str">
        <f t="shared" ca="1" si="4"/>
        <v>ABPU</v>
      </c>
      <c r="AE17" t="str">
        <f t="shared" ca="1" si="5"/>
        <v>R_ABPU</v>
      </c>
      <c r="AF17" t="str">
        <f t="shared" ca="1" si="6"/>
        <v>R</v>
      </c>
      <c r="AG17" t="str">
        <f t="shared" ca="1" si="7"/>
        <v>R_ABPU</v>
      </c>
      <c r="AH17">
        <f t="shared" ca="1" si="8"/>
        <v>0</v>
      </c>
      <c r="AI17">
        <f t="shared" ca="1" si="1"/>
        <v>0</v>
      </c>
      <c r="AJ17">
        <f t="shared" ca="1" si="1"/>
        <v>0</v>
      </c>
      <c r="AK17">
        <f t="shared" ca="1" si="1"/>
        <v>0</v>
      </c>
      <c r="AL17">
        <f t="shared" ca="1" si="1"/>
        <v>0</v>
      </c>
      <c r="AM17">
        <f t="shared" ca="1" si="1"/>
        <v>0</v>
      </c>
      <c r="AN17">
        <f t="shared" ca="1" si="1"/>
        <v>0</v>
      </c>
      <c r="AO17">
        <f t="shared" ca="1" si="1"/>
        <v>0</v>
      </c>
      <c r="AP17" t="str">
        <f t="shared" ca="1" si="9"/>
        <v>Rohin Nayar DO</v>
      </c>
    </row>
    <row r="18" spans="1:42" x14ac:dyDescent="0.2">
      <c r="A18" t="str">
        <f t="shared" ca="1" si="2"/>
        <v>Peter King</v>
      </c>
      <c r="B18">
        <f t="shared" ca="1" si="10"/>
        <v>22</v>
      </c>
      <c r="C18" t="str">
        <f t="shared" ca="1" si="10"/>
        <v>M_J_R_BPU</v>
      </c>
      <c r="D18">
        <f t="shared" ca="1" si="10"/>
        <v>81.45</v>
      </c>
      <c r="E18">
        <f t="shared" ca="1" si="10"/>
        <v>82.5</v>
      </c>
      <c r="F18">
        <f t="shared" ca="1" si="10"/>
        <v>0.67490000000000006</v>
      </c>
      <c r="G18">
        <f t="shared" ca="1" si="10"/>
        <v>180</v>
      </c>
      <c r="H18">
        <f t="shared" ca="1" si="10"/>
        <v>200</v>
      </c>
      <c r="I18">
        <f t="shared" ca="1" si="10"/>
        <v>-210</v>
      </c>
      <c r="J18">
        <f t="shared" ca="1" si="10"/>
        <v>0</v>
      </c>
      <c r="K18">
        <f t="shared" ca="1" si="10"/>
        <v>200</v>
      </c>
      <c r="L18">
        <f t="shared" ca="1" si="10"/>
        <v>120</v>
      </c>
      <c r="M18">
        <f t="shared" ca="1" si="10"/>
        <v>130</v>
      </c>
      <c r="N18">
        <f t="shared" ca="1" si="10"/>
        <v>-140</v>
      </c>
      <c r="O18">
        <f t="shared" ca="1" si="10"/>
        <v>0</v>
      </c>
      <c r="P18">
        <f t="shared" ca="1" si="10"/>
        <v>130</v>
      </c>
      <c r="Q18">
        <f t="shared" ca="1" si="10"/>
        <v>330</v>
      </c>
      <c r="R18">
        <f t="shared" ca="1" si="10"/>
        <v>230</v>
      </c>
      <c r="S18">
        <f t="shared" ca="1" si="10"/>
        <v>250</v>
      </c>
      <c r="T18">
        <f t="shared" ca="1" si="10"/>
        <v>260</v>
      </c>
      <c r="U18">
        <f t="shared" ca="1" si="10"/>
        <v>0</v>
      </c>
      <c r="V18">
        <f t="shared" ca="1" si="10"/>
        <v>260</v>
      </c>
      <c r="W18">
        <f t="shared" ca="1" si="10"/>
        <v>590</v>
      </c>
      <c r="X18">
        <f t="shared" ca="1" si="10"/>
        <v>398.19100000000003</v>
      </c>
      <c r="Y18">
        <f t="shared" ca="1" si="10"/>
        <v>0</v>
      </c>
      <c r="Z18">
        <f t="shared" ca="1" si="10"/>
        <v>1</v>
      </c>
      <c r="AA18" t="str">
        <f t="shared" ca="1" si="10"/>
        <v>1-M_J_R_BPU-82.5</v>
      </c>
      <c r="AB18">
        <f t="shared" ca="1" si="10"/>
        <v>3</v>
      </c>
      <c r="AC18" t="str">
        <f t="shared" ca="1" si="3"/>
        <v>M</v>
      </c>
      <c r="AD18" t="str">
        <f t="shared" ca="1" si="4"/>
        <v>BPU</v>
      </c>
      <c r="AE18" t="str">
        <f t="shared" ca="1" si="5"/>
        <v>R_BPU</v>
      </c>
      <c r="AF18" t="str">
        <f t="shared" ca="1" si="6"/>
        <v>R</v>
      </c>
      <c r="AG18" t="str">
        <f t="shared" ca="1" si="7"/>
        <v>MR_BPU</v>
      </c>
      <c r="AH18">
        <f t="shared" ca="1" si="8"/>
        <v>0</v>
      </c>
      <c r="AI18">
        <f t="shared" ca="1" si="1"/>
        <v>0</v>
      </c>
      <c r="AJ18">
        <f t="shared" ca="1" si="1"/>
        <v>0</v>
      </c>
      <c r="AK18">
        <f t="shared" ca="1" si="1"/>
        <v>0</v>
      </c>
      <c r="AL18">
        <f t="shared" ca="1" si="1"/>
        <v>0</v>
      </c>
      <c r="AM18">
        <f t="shared" ca="1" si="1"/>
        <v>0</v>
      </c>
      <c r="AN18">
        <f t="shared" ca="1" si="1"/>
        <v>0</v>
      </c>
      <c r="AO18">
        <f t="shared" ca="1" si="1"/>
        <v>398.19100000000003</v>
      </c>
      <c r="AP18" t="str">
        <f t="shared" ca="1" si="9"/>
        <v>Peter King</v>
      </c>
    </row>
    <row r="19" spans="1:42" x14ac:dyDescent="0.2">
      <c r="A19" t="str">
        <f t="shared" ca="1" si="2"/>
        <v>Mikey Newby</v>
      </c>
      <c r="B19">
        <f t="shared" ca="1" si="10"/>
        <v>15</v>
      </c>
      <c r="C19" t="str">
        <f t="shared" ca="1" si="10"/>
        <v>M_T1_R_ABPU</v>
      </c>
      <c r="D19">
        <f t="shared" ca="1" si="10"/>
        <v>79.7</v>
      </c>
      <c r="E19">
        <f t="shared" ca="1" si="10"/>
        <v>82.5</v>
      </c>
      <c r="F19">
        <f t="shared" ca="1" si="10"/>
        <v>0.68430000000000002</v>
      </c>
      <c r="G19">
        <f t="shared" ca="1" si="10"/>
        <v>130</v>
      </c>
      <c r="H19">
        <f t="shared" ca="1" si="10"/>
        <v>137.5</v>
      </c>
      <c r="I19">
        <f t="shared" ca="1" si="10"/>
        <v>-145</v>
      </c>
      <c r="J19">
        <f t="shared" ca="1" si="10"/>
        <v>0</v>
      </c>
      <c r="K19">
        <f t="shared" ca="1" si="10"/>
        <v>137.5</v>
      </c>
      <c r="L19">
        <f t="shared" ca="1" si="10"/>
        <v>67.5</v>
      </c>
      <c r="M19">
        <f t="shared" ca="1" si="10"/>
        <v>75</v>
      </c>
      <c r="N19">
        <f t="shared" ca="1" si="10"/>
        <v>-82.5</v>
      </c>
      <c r="O19">
        <f t="shared" ca="1" si="10"/>
        <v>0</v>
      </c>
      <c r="P19">
        <f t="shared" ca="1" si="10"/>
        <v>75</v>
      </c>
      <c r="Q19">
        <f t="shared" ca="1" si="10"/>
        <v>212.5</v>
      </c>
      <c r="R19">
        <f t="shared" ca="1" si="10"/>
        <v>170</v>
      </c>
      <c r="S19">
        <f t="shared" ca="1" si="10"/>
        <v>180</v>
      </c>
      <c r="T19">
        <f t="shared" ca="1" si="10"/>
        <v>-195</v>
      </c>
      <c r="U19">
        <f t="shared" ca="1" si="10"/>
        <v>0</v>
      </c>
      <c r="V19">
        <f t="shared" ca="1" si="10"/>
        <v>180</v>
      </c>
      <c r="W19">
        <f t="shared" ca="1" si="10"/>
        <v>392.5</v>
      </c>
      <c r="X19">
        <f t="shared" ca="1" si="10"/>
        <v>268.58775000000003</v>
      </c>
      <c r="Y19">
        <f t="shared" ca="1" si="10"/>
        <v>0</v>
      </c>
      <c r="Z19">
        <f t="shared" ca="1" si="10"/>
        <v>1</v>
      </c>
      <c r="AA19" t="str">
        <f t="shared" ca="1" si="10"/>
        <v>1-M_T1_R_ABPU-82.5</v>
      </c>
      <c r="AB19">
        <f t="shared" ca="1" si="10"/>
        <v>3</v>
      </c>
      <c r="AC19" t="str">
        <f t="shared" ca="1" si="3"/>
        <v>M</v>
      </c>
      <c r="AD19" t="str">
        <f t="shared" ca="1" si="4"/>
        <v>ABPU</v>
      </c>
      <c r="AE19" t="str">
        <f t="shared" ca="1" si="5"/>
        <v>R_ABPU</v>
      </c>
      <c r="AF19" t="str">
        <f t="shared" ca="1" si="6"/>
        <v>R</v>
      </c>
      <c r="AG19" t="str">
        <f t="shared" ca="1" si="7"/>
        <v>MR_ABPU</v>
      </c>
      <c r="AH19">
        <f t="shared" ca="1" si="8"/>
        <v>0</v>
      </c>
      <c r="AI19">
        <f t="shared" ca="1" si="8"/>
        <v>0</v>
      </c>
      <c r="AJ19">
        <f t="shared" ca="1" si="8"/>
        <v>0</v>
      </c>
      <c r="AK19">
        <f t="shared" ca="1" si="8"/>
        <v>0</v>
      </c>
      <c r="AL19">
        <f t="shared" ca="1" si="8"/>
        <v>0</v>
      </c>
      <c r="AM19">
        <f t="shared" ca="1" si="8"/>
        <v>268.58775000000003</v>
      </c>
      <c r="AN19">
        <f t="shared" ca="1" si="8"/>
        <v>0</v>
      </c>
      <c r="AO19">
        <f t="shared" ca="1" si="8"/>
        <v>0</v>
      </c>
      <c r="AP19" t="str">
        <f t="shared" ca="1" si="9"/>
        <v>Mikey Newby</v>
      </c>
    </row>
    <row r="20" spans="1:42" x14ac:dyDescent="0.2">
      <c r="A20" t="str">
        <f t="shared" ca="1" si="2"/>
        <v>Sam McLean</v>
      </c>
      <c r="B20">
        <f t="shared" ca="1" si="10"/>
        <v>22</v>
      </c>
      <c r="C20" t="str">
        <f t="shared" ca="1" si="10"/>
        <v>M_J_C_ABPU</v>
      </c>
      <c r="D20">
        <f t="shared" ca="1" si="10"/>
        <v>87.75</v>
      </c>
      <c r="E20">
        <f t="shared" ca="1" si="10"/>
        <v>90</v>
      </c>
      <c r="F20">
        <f t="shared" ca="1" si="10"/>
        <v>0.64670000000000005</v>
      </c>
      <c r="G20">
        <f t="shared" ca="1" si="10"/>
        <v>232.5</v>
      </c>
      <c r="H20">
        <f t="shared" ca="1" si="10"/>
        <v>247.5</v>
      </c>
      <c r="I20">
        <f t="shared" ca="1" si="10"/>
        <v>255</v>
      </c>
      <c r="J20">
        <f t="shared" ca="1" si="10"/>
        <v>0</v>
      </c>
      <c r="K20">
        <f t="shared" ca="1" si="10"/>
        <v>255</v>
      </c>
      <c r="L20">
        <f t="shared" ca="1" si="10"/>
        <v>-142.5</v>
      </c>
      <c r="M20">
        <f t="shared" ca="1" si="10"/>
        <v>142.5</v>
      </c>
      <c r="N20">
        <f t="shared" ca="1" si="10"/>
        <v>150</v>
      </c>
      <c r="O20">
        <f t="shared" ca="1" si="10"/>
        <v>0</v>
      </c>
      <c r="P20">
        <f t="shared" ca="1" si="10"/>
        <v>150</v>
      </c>
      <c r="Q20">
        <f t="shared" ca="1" si="10"/>
        <v>405</v>
      </c>
      <c r="R20">
        <f t="shared" ca="1" si="10"/>
        <v>247.5</v>
      </c>
      <c r="S20">
        <f t="shared" ca="1" si="10"/>
        <v>262.5</v>
      </c>
      <c r="T20">
        <f t="shared" ca="1" si="10"/>
        <v>-272.5</v>
      </c>
      <c r="U20">
        <f t="shared" ca="1" si="10"/>
        <v>0</v>
      </c>
      <c r="V20">
        <f t="shared" ca="1" si="10"/>
        <v>262.5</v>
      </c>
      <c r="W20">
        <f t="shared" ca="1" si="10"/>
        <v>667.5</v>
      </c>
      <c r="X20">
        <f t="shared" ca="1" si="10"/>
        <v>431.67225000000002</v>
      </c>
      <c r="Y20">
        <f t="shared" ca="1" si="10"/>
        <v>0</v>
      </c>
      <c r="Z20">
        <f t="shared" ca="1" si="10"/>
        <v>1</v>
      </c>
      <c r="AA20" t="str">
        <f t="shared" ca="1" si="10"/>
        <v>1-M_J_C_ABPU-90</v>
      </c>
      <c r="AB20">
        <f t="shared" ca="1" si="10"/>
        <v>3</v>
      </c>
      <c r="AC20" t="str">
        <f t="shared" ca="1" si="3"/>
        <v>M</v>
      </c>
      <c r="AD20" t="str">
        <f t="shared" ca="1" si="4"/>
        <v>ABPU</v>
      </c>
      <c r="AE20" t="str">
        <f t="shared" ca="1" si="5"/>
        <v>C_ABPU</v>
      </c>
      <c r="AF20" t="str">
        <f t="shared" ca="1" si="6"/>
        <v>C</v>
      </c>
      <c r="AG20" t="str">
        <f t="shared" ca="1" si="7"/>
        <v>MC_ABPU</v>
      </c>
      <c r="AH20">
        <f t="shared" ca="1" si="8"/>
        <v>0</v>
      </c>
      <c r="AI20">
        <f t="shared" ca="1" si="8"/>
        <v>0</v>
      </c>
      <c r="AJ20">
        <f t="shared" ca="1" si="8"/>
        <v>0</v>
      </c>
      <c r="AK20">
        <f t="shared" ca="1" si="8"/>
        <v>0</v>
      </c>
      <c r="AL20">
        <f t="shared" ca="1" si="8"/>
        <v>431.67225000000002</v>
      </c>
      <c r="AM20">
        <f t="shared" ca="1" si="8"/>
        <v>0</v>
      </c>
      <c r="AN20">
        <f t="shared" ca="1" si="8"/>
        <v>0</v>
      </c>
      <c r="AO20">
        <f t="shared" ca="1" si="8"/>
        <v>0</v>
      </c>
      <c r="AP20" t="str">
        <f t="shared" ca="1" si="9"/>
        <v>Sam McLean</v>
      </c>
    </row>
    <row r="21" spans="1:42" x14ac:dyDescent="0.2">
      <c r="A21" t="str">
        <f t="shared" ca="1" si="2"/>
        <v>Dan Chalwin</v>
      </c>
      <c r="B21">
        <f t="shared" ca="1" si="10"/>
        <v>20</v>
      </c>
      <c r="C21" t="str">
        <f t="shared" ca="1" si="10"/>
        <v>M_J_C_ABPU</v>
      </c>
      <c r="D21">
        <f t="shared" ca="1" si="10"/>
        <v>88.8</v>
      </c>
      <c r="E21">
        <f t="shared" ca="1" si="10"/>
        <v>90</v>
      </c>
      <c r="F21">
        <f t="shared" ca="1" si="10"/>
        <v>0.64280000000000004</v>
      </c>
      <c r="G21">
        <f t="shared" ca="1" si="10"/>
        <v>200</v>
      </c>
      <c r="H21">
        <f t="shared" ca="1" si="10"/>
        <v>210</v>
      </c>
      <c r="I21">
        <f t="shared" ca="1" si="10"/>
        <v>-215</v>
      </c>
      <c r="J21">
        <f t="shared" ca="1" si="10"/>
        <v>0</v>
      </c>
      <c r="K21">
        <f t="shared" ca="1" si="10"/>
        <v>210</v>
      </c>
      <c r="L21">
        <f t="shared" ca="1" si="10"/>
        <v>130</v>
      </c>
      <c r="M21">
        <f t="shared" ca="1" si="10"/>
        <v>-137.5</v>
      </c>
      <c r="N21">
        <f t="shared" ca="1" si="10"/>
        <v>-137.5</v>
      </c>
      <c r="O21">
        <f t="shared" ca="1" si="10"/>
        <v>0</v>
      </c>
      <c r="P21">
        <f t="shared" ca="1" si="10"/>
        <v>130</v>
      </c>
      <c r="Q21">
        <f t="shared" ca="1" si="10"/>
        <v>340</v>
      </c>
      <c r="R21">
        <f t="shared" ca="1" si="10"/>
        <v>200</v>
      </c>
      <c r="S21">
        <f t="shared" ca="1" si="10"/>
        <v>210</v>
      </c>
      <c r="T21">
        <f t="shared" ca="1" si="10"/>
        <v>-220</v>
      </c>
      <c r="U21">
        <f t="shared" ca="1" si="10"/>
        <v>0</v>
      </c>
      <c r="V21">
        <f t="shared" ca="1" si="10"/>
        <v>210</v>
      </c>
      <c r="W21">
        <f t="shared" ca="1" si="10"/>
        <v>550</v>
      </c>
      <c r="X21">
        <f t="shared" ca="1" si="10"/>
        <v>353.54</v>
      </c>
      <c r="Y21">
        <f t="shared" ca="1" si="10"/>
        <v>0</v>
      </c>
      <c r="Z21">
        <f t="shared" ca="1" si="10"/>
        <v>1</v>
      </c>
      <c r="AA21" t="str">
        <f t="shared" ca="1" si="10"/>
        <v>2-M_J_C_ABPU-90</v>
      </c>
      <c r="AB21">
        <f t="shared" ca="1" si="10"/>
        <v>3</v>
      </c>
      <c r="AC21" t="str">
        <f t="shared" ca="1" si="3"/>
        <v>M</v>
      </c>
      <c r="AD21" t="str">
        <f t="shared" ca="1" si="4"/>
        <v>ABPU</v>
      </c>
      <c r="AE21" t="str">
        <f t="shared" ca="1" si="5"/>
        <v>C_ABPU</v>
      </c>
      <c r="AF21" t="str">
        <f t="shared" ca="1" si="6"/>
        <v>C</v>
      </c>
      <c r="AG21" t="str">
        <f t="shared" ca="1" si="7"/>
        <v>MC_ABPU</v>
      </c>
      <c r="AH21">
        <f t="shared" ca="1" si="8"/>
        <v>0</v>
      </c>
      <c r="AI21">
        <f t="shared" ca="1" si="8"/>
        <v>0</v>
      </c>
      <c r="AJ21">
        <f t="shared" ca="1" si="8"/>
        <v>0</v>
      </c>
      <c r="AK21">
        <f t="shared" ca="1" si="8"/>
        <v>0</v>
      </c>
      <c r="AL21">
        <f t="shared" ca="1" si="8"/>
        <v>353.54</v>
      </c>
      <c r="AM21">
        <f t="shared" ca="1" si="8"/>
        <v>0</v>
      </c>
      <c r="AN21">
        <f t="shared" ca="1" si="8"/>
        <v>0</v>
      </c>
      <c r="AO21">
        <f t="shared" ca="1" si="8"/>
        <v>0</v>
      </c>
      <c r="AP21" t="str">
        <f t="shared" ca="1" si="9"/>
        <v>Dan Chalwin</v>
      </c>
    </row>
    <row r="22" spans="1:42" x14ac:dyDescent="0.2">
      <c r="A22" t="str">
        <f t="shared" ca="1" si="2"/>
        <v>Sean Green</v>
      </c>
      <c r="B22">
        <f t="shared" ca="1" si="10"/>
        <v>20</v>
      </c>
      <c r="C22" t="str">
        <f t="shared" ca="1" si="10"/>
        <v>M_J_C_ABPU</v>
      </c>
      <c r="D22">
        <f t="shared" ca="1" si="10"/>
        <v>87.95</v>
      </c>
      <c r="E22">
        <f t="shared" ca="1" si="10"/>
        <v>90</v>
      </c>
      <c r="F22">
        <f t="shared" ca="1" si="10"/>
        <v>0.64590000000000003</v>
      </c>
      <c r="G22">
        <f t="shared" ca="1" si="10"/>
        <v>140</v>
      </c>
      <c r="H22">
        <f t="shared" ca="1" si="10"/>
        <v>150</v>
      </c>
      <c r="I22">
        <f t="shared" ca="1" si="10"/>
        <v>162.5</v>
      </c>
      <c r="J22">
        <f t="shared" ca="1" si="10"/>
        <v>0</v>
      </c>
      <c r="K22">
        <f t="shared" ca="1" si="10"/>
        <v>162.5</v>
      </c>
      <c r="L22">
        <f t="shared" ca="1" si="10"/>
        <v>82.5</v>
      </c>
      <c r="M22">
        <f t="shared" ca="1" si="10"/>
        <v>90</v>
      </c>
      <c r="N22">
        <f t="shared" ref="B22:AB31" ca="1" si="11">INDIRECT("'3-Lift'!"&amp;CELL("address",N22))</f>
        <v>95</v>
      </c>
      <c r="O22">
        <f t="shared" ca="1" si="11"/>
        <v>0</v>
      </c>
      <c r="P22">
        <f t="shared" ca="1" si="11"/>
        <v>95</v>
      </c>
      <c r="Q22">
        <f t="shared" ca="1" si="11"/>
        <v>257.5</v>
      </c>
      <c r="R22">
        <f t="shared" ca="1" si="11"/>
        <v>195</v>
      </c>
      <c r="S22">
        <f t="shared" ca="1" si="11"/>
        <v>205</v>
      </c>
      <c r="T22">
        <f t="shared" ca="1" si="11"/>
        <v>215</v>
      </c>
      <c r="U22">
        <f t="shared" ca="1" si="11"/>
        <v>0</v>
      </c>
      <c r="V22">
        <f t="shared" ca="1" si="11"/>
        <v>215</v>
      </c>
      <c r="W22">
        <f t="shared" ca="1" si="11"/>
        <v>472.5</v>
      </c>
      <c r="X22">
        <f t="shared" ca="1" si="11"/>
        <v>305.18774999999999</v>
      </c>
      <c r="Y22">
        <f t="shared" ca="1" si="11"/>
        <v>0</v>
      </c>
      <c r="Z22">
        <f t="shared" ca="1" si="11"/>
        <v>1</v>
      </c>
      <c r="AA22" t="str">
        <f t="shared" ca="1" si="11"/>
        <v>3-M_J_C_ABPU-90</v>
      </c>
      <c r="AB22">
        <f t="shared" ca="1" si="11"/>
        <v>3</v>
      </c>
      <c r="AC22" t="str">
        <f t="shared" ca="1" si="3"/>
        <v>M</v>
      </c>
      <c r="AD22" t="str">
        <f t="shared" ca="1" si="4"/>
        <v>ABPU</v>
      </c>
      <c r="AE22" t="str">
        <f t="shared" ca="1" si="5"/>
        <v>C_ABPU</v>
      </c>
      <c r="AF22" t="str">
        <f t="shared" ca="1" si="6"/>
        <v>C</v>
      </c>
      <c r="AG22" t="str">
        <f t="shared" ca="1" si="7"/>
        <v>MC_ABPU</v>
      </c>
      <c r="AH22">
        <f t="shared" ca="1" si="8"/>
        <v>0</v>
      </c>
      <c r="AI22">
        <f t="shared" ca="1" si="8"/>
        <v>0</v>
      </c>
      <c r="AJ22">
        <f t="shared" ca="1" si="8"/>
        <v>0</v>
      </c>
      <c r="AK22">
        <f t="shared" ca="1" si="8"/>
        <v>0</v>
      </c>
      <c r="AL22">
        <f t="shared" ca="1" si="8"/>
        <v>305.18774999999999</v>
      </c>
      <c r="AM22">
        <f t="shared" ca="1" si="8"/>
        <v>0</v>
      </c>
      <c r="AN22">
        <f t="shared" ca="1" si="8"/>
        <v>0</v>
      </c>
      <c r="AO22">
        <f t="shared" ca="1" si="8"/>
        <v>0</v>
      </c>
      <c r="AP22" t="str">
        <f t="shared" ca="1" si="9"/>
        <v>Sean Green</v>
      </c>
    </row>
    <row r="23" spans="1:42" x14ac:dyDescent="0.2">
      <c r="A23" t="str">
        <f t="shared" ca="1" si="2"/>
        <v>Lewis Lacey</v>
      </c>
      <c r="B23">
        <f t="shared" ca="1" si="11"/>
        <v>23</v>
      </c>
      <c r="C23" t="str">
        <f t="shared" ca="1" si="11"/>
        <v>M_J_C_BPU</v>
      </c>
      <c r="D23">
        <f t="shared" ca="1" si="11"/>
        <v>85.9</v>
      </c>
      <c r="E23">
        <f t="shared" ca="1" si="11"/>
        <v>90</v>
      </c>
      <c r="F23">
        <f t="shared" ca="1" si="11"/>
        <v>0.65449999999999997</v>
      </c>
      <c r="G23">
        <f t="shared" ca="1" si="11"/>
        <v>-210</v>
      </c>
      <c r="H23">
        <f t="shared" ca="1" si="11"/>
        <v>210</v>
      </c>
      <c r="I23">
        <f t="shared" ca="1" si="11"/>
        <v>-220</v>
      </c>
      <c r="J23">
        <f t="shared" ca="1" si="11"/>
        <v>0</v>
      </c>
      <c r="K23">
        <f t="shared" ca="1" si="11"/>
        <v>210</v>
      </c>
      <c r="L23">
        <f t="shared" ca="1" si="11"/>
        <v>135</v>
      </c>
      <c r="M23">
        <f t="shared" ca="1" si="11"/>
        <v>-140</v>
      </c>
      <c r="N23">
        <f t="shared" ca="1" si="11"/>
        <v>-140</v>
      </c>
      <c r="O23">
        <f t="shared" ca="1" si="11"/>
        <v>0</v>
      </c>
      <c r="P23">
        <f t="shared" ca="1" si="11"/>
        <v>135</v>
      </c>
      <c r="Q23">
        <f t="shared" ca="1" si="11"/>
        <v>345</v>
      </c>
      <c r="R23">
        <f t="shared" ca="1" si="11"/>
        <v>280</v>
      </c>
      <c r="S23">
        <f t="shared" ca="1" si="11"/>
        <v>300</v>
      </c>
      <c r="T23">
        <f t="shared" ca="1" si="11"/>
        <v>-310</v>
      </c>
      <c r="U23">
        <f t="shared" ca="1" si="11"/>
        <v>0</v>
      </c>
      <c r="V23">
        <f t="shared" ca="1" si="11"/>
        <v>300</v>
      </c>
      <c r="W23">
        <f t="shared" ca="1" si="11"/>
        <v>645</v>
      </c>
      <c r="X23">
        <f t="shared" ca="1" si="11"/>
        <v>422.15249999999997</v>
      </c>
      <c r="Y23">
        <f t="shared" ca="1" si="11"/>
        <v>0</v>
      </c>
      <c r="Z23">
        <f t="shared" ca="1" si="11"/>
        <v>1</v>
      </c>
      <c r="AA23" t="str">
        <f t="shared" ca="1" si="11"/>
        <v>1-M_J_C_BPU-90</v>
      </c>
      <c r="AB23">
        <f t="shared" ca="1" si="11"/>
        <v>3</v>
      </c>
      <c r="AC23" t="str">
        <f t="shared" ca="1" si="3"/>
        <v>M</v>
      </c>
      <c r="AD23" t="str">
        <f t="shared" ca="1" si="4"/>
        <v>BPU</v>
      </c>
      <c r="AE23" t="str">
        <f t="shared" ca="1" si="5"/>
        <v>C_BPU</v>
      </c>
      <c r="AF23" t="str">
        <f t="shared" ca="1" si="6"/>
        <v>C</v>
      </c>
      <c r="AG23" t="str">
        <f t="shared" ca="1" si="7"/>
        <v>MC_BPU</v>
      </c>
      <c r="AH23">
        <f t="shared" ca="1" si="8"/>
        <v>0</v>
      </c>
      <c r="AI23">
        <f t="shared" ca="1" si="8"/>
        <v>0</v>
      </c>
      <c r="AJ23">
        <f t="shared" ca="1" si="8"/>
        <v>0</v>
      </c>
      <c r="AK23">
        <f t="shared" ca="1" si="8"/>
        <v>0</v>
      </c>
      <c r="AL23">
        <f t="shared" ca="1" si="8"/>
        <v>0</v>
      </c>
      <c r="AM23">
        <f t="shared" ca="1" si="8"/>
        <v>0</v>
      </c>
      <c r="AN23">
        <f t="shared" ca="1" si="8"/>
        <v>422.15249999999997</v>
      </c>
      <c r="AO23">
        <f t="shared" ca="1" si="8"/>
        <v>0</v>
      </c>
      <c r="AP23" t="str">
        <f t="shared" ca="1" si="9"/>
        <v>Lewis Lacey</v>
      </c>
    </row>
    <row r="24" spans="1:42" x14ac:dyDescent="0.2">
      <c r="A24" t="str">
        <f t="shared" ca="1" si="2"/>
        <v>Tyler White</v>
      </c>
      <c r="B24">
        <f t="shared" ca="1" si="11"/>
        <v>20</v>
      </c>
      <c r="C24" t="str">
        <f t="shared" ca="1" si="11"/>
        <v>M_J_R_ABPU</v>
      </c>
      <c r="D24">
        <f t="shared" ca="1" si="11"/>
        <v>87.2</v>
      </c>
      <c r="E24">
        <f t="shared" ca="1" si="11"/>
        <v>90</v>
      </c>
      <c r="F24">
        <f t="shared" ca="1" si="11"/>
        <v>0.64910000000000001</v>
      </c>
      <c r="G24">
        <f t="shared" ca="1" si="11"/>
        <v>170</v>
      </c>
      <c r="H24">
        <f t="shared" ca="1" si="11"/>
        <v>180</v>
      </c>
      <c r="I24">
        <f t="shared" ca="1" si="11"/>
        <v>-190</v>
      </c>
      <c r="J24">
        <f t="shared" ca="1" si="11"/>
        <v>0</v>
      </c>
      <c r="K24">
        <f t="shared" ca="1" si="11"/>
        <v>180</v>
      </c>
      <c r="L24">
        <f t="shared" ca="1" si="11"/>
        <v>120</v>
      </c>
      <c r="M24">
        <f t="shared" ca="1" si="11"/>
        <v>130</v>
      </c>
      <c r="N24">
        <f t="shared" ca="1" si="11"/>
        <v>-140</v>
      </c>
      <c r="O24">
        <f t="shared" ca="1" si="11"/>
        <v>0</v>
      </c>
      <c r="P24">
        <f t="shared" ca="1" si="11"/>
        <v>130</v>
      </c>
      <c r="Q24">
        <f t="shared" ca="1" si="11"/>
        <v>310</v>
      </c>
      <c r="R24">
        <f t="shared" ca="1" si="11"/>
        <v>220</v>
      </c>
      <c r="S24">
        <f t="shared" ca="1" si="11"/>
        <v>230</v>
      </c>
      <c r="T24">
        <f t="shared" ca="1" si="11"/>
        <v>240</v>
      </c>
      <c r="U24">
        <f t="shared" ca="1" si="11"/>
        <v>0</v>
      </c>
      <c r="V24">
        <f t="shared" ca="1" si="11"/>
        <v>240</v>
      </c>
      <c r="W24">
        <f t="shared" ca="1" si="11"/>
        <v>550</v>
      </c>
      <c r="X24">
        <f t="shared" ca="1" si="11"/>
        <v>357.005</v>
      </c>
      <c r="Y24">
        <f t="shared" ca="1" si="11"/>
        <v>0</v>
      </c>
      <c r="Z24">
        <f t="shared" ca="1" si="11"/>
        <v>1</v>
      </c>
      <c r="AA24" t="str">
        <f t="shared" ca="1" si="11"/>
        <v>1-M_J_R_ABPU-90</v>
      </c>
      <c r="AB24">
        <f t="shared" ca="1" si="11"/>
        <v>3</v>
      </c>
      <c r="AC24" t="str">
        <f t="shared" ca="1" si="3"/>
        <v>M</v>
      </c>
      <c r="AD24" t="str">
        <f t="shared" ca="1" si="4"/>
        <v>ABPU</v>
      </c>
      <c r="AE24" t="str">
        <f t="shared" ca="1" si="5"/>
        <v>R_ABPU</v>
      </c>
      <c r="AF24" t="str">
        <f t="shared" ca="1" si="6"/>
        <v>R</v>
      </c>
      <c r="AG24" t="str">
        <f t="shared" ca="1" si="7"/>
        <v>MR_ABPU</v>
      </c>
      <c r="AH24">
        <f t="shared" ca="1" si="8"/>
        <v>0</v>
      </c>
      <c r="AI24">
        <f t="shared" ca="1" si="8"/>
        <v>0</v>
      </c>
      <c r="AJ24">
        <f t="shared" ca="1" si="8"/>
        <v>0</v>
      </c>
      <c r="AK24">
        <f t="shared" ca="1" si="8"/>
        <v>0</v>
      </c>
      <c r="AL24">
        <f t="shared" ca="1" si="8"/>
        <v>0</v>
      </c>
      <c r="AM24">
        <f t="shared" ca="1" si="8"/>
        <v>357.005</v>
      </c>
      <c r="AN24">
        <f t="shared" ca="1" si="8"/>
        <v>0</v>
      </c>
      <c r="AO24">
        <f t="shared" ca="1" si="8"/>
        <v>0</v>
      </c>
      <c r="AP24" t="str">
        <f t="shared" ca="1" si="9"/>
        <v>Tyler White</v>
      </c>
    </row>
    <row r="25" spans="1:42" x14ac:dyDescent="0.2">
      <c r="A25" t="str">
        <f t="shared" ca="1" si="2"/>
        <v>Stafford Young</v>
      </c>
      <c r="B25">
        <f t="shared" ca="1" si="11"/>
        <v>20</v>
      </c>
      <c r="C25" t="str">
        <f t="shared" ca="1" si="11"/>
        <v>M_J_R_ABPU</v>
      </c>
      <c r="D25">
        <f t="shared" ca="1" si="11"/>
        <v>83.55</v>
      </c>
      <c r="E25">
        <f t="shared" ca="1" si="11"/>
        <v>90</v>
      </c>
      <c r="F25">
        <f t="shared" ca="1" si="11"/>
        <v>0.66469999999999996</v>
      </c>
      <c r="G25">
        <f t="shared" ca="1" si="11"/>
        <v>-145</v>
      </c>
      <c r="H25">
        <f t="shared" ca="1" si="11"/>
        <v>145</v>
      </c>
      <c r="I25">
        <f t="shared" ca="1" si="11"/>
        <v>150</v>
      </c>
      <c r="J25">
        <f t="shared" ca="1" si="11"/>
        <v>0</v>
      </c>
      <c r="K25">
        <f t="shared" ca="1" si="11"/>
        <v>150</v>
      </c>
      <c r="L25">
        <f t="shared" ca="1" si="11"/>
        <v>75</v>
      </c>
      <c r="M25">
        <f t="shared" ca="1" si="11"/>
        <v>85</v>
      </c>
      <c r="N25">
        <f t="shared" ca="1" si="11"/>
        <v>90</v>
      </c>
      <c r="O25">
        <f t="shared" ca="1" si="11"/>
        <v>0</v>
      </c>
      <c r="P25">
        <f t="shared" ca="1" si="11"/>
        <v>90</v>
      </c>
      <c r="Q25">
        <f t="shared" ca="1" si="11"/>
        <v>240</v>
      </c>
      <c r="R25">
        <f t="shared" ca="1" si="11"/>
        <v>175</v>
      </c>
      <c r="S25">
        <f t="shared" ca="1" si="11"/>
        <v>190</v>
      </c>
      <c r="T25">
        <f t="shared" ca="1" si="11"/>
        <v>-200</v>
      </c>
      <c r="U25">
        <f t="shared" ca="1" si="11"/>
        <v>0</v>
      </c>
      <c r="V25">
        <f t="shared" ca="1" si="11"/>
        <v>190</v>
      </c>
      <c r="W25">
        <f t="shared" ca="1" si="11"/>
        <v>430</v>
      </c>
      <c r="X25">
        <f t="shared" ca="1" si="11"/>
        <v>285.82099999999997</v>
      </c>
      <c r="Y25">
        <f t="shared" ca="1" si="11"/>
        <v>0</v>
      </c>
      <c r="Z25">
        <f t="shared" ca="1" si="11"/>
        <v>1</v>
      </c>
      <c r="AA25" t="str">
        <f t="shared" ca="1" si="11"/>
        <v>2-M_J_R_ABPU-90</v>
      </c>
      <c r="AB25">
        <f t="shared" ca="1" si="11"/>
        <v>3</v>
      </c>
      <c r="AC25" t="str">
        <f t="shared" ca="1" si="3"/>
        <v>M</v>
      </c>
      <c r="AD25" t="str">
        <f t="shared" ca="1" si="4"/>
        <v>ABPU</v>
      </c>
      <c r="AE25" t="str">
        <f t="shared" ca="1" si="5"/>
        <v>R_ABPU</v>
      </c>
      <c r="AF25" t="str">
        <f t="shared" ca="1" si="6"/>
        <v>R</v>
      </c>
      <c r="AG25" t="str">
        <f t="shared" ca="1" si="7"/>
        <v>MR_ABPU</v>
      </c>
      <c r="AH25">
        <f t="shared" ca="1" si="8"/>
        <v>0</v>
      </c>
      <c r="AI25">
        <f t="shared" ca="1" si="8"/>
        <v>0</v>
      </c>
      <c r="AJ25">
        <f t="shared" ca="1" si="8"/>
        <v>0</v>
      </c>
      <c r="AK25">
        <f t="shared" ca="1" si="8"/>
        <v>0</v>
      </c>
      <c r="AL25">
        <f t="shared" ca="1" si="8"/>
        <v>0</v>
      </c>
      <c r="AM25">
        <f t="shared" ca="1" si="8"/>
        <v>285.82099999999997</v>
      </c>
      <c r="AN25">
        <f t="shared" ca="1" si="8"/>
        <v>0</v>
      </c>
      <c r="AO25">
        <f t="shared" ca="1" si="8"/>
        <v>0</v>
      </c>
      <c r="AP25" t="str">
        <f t="shared" ca="1" si="9"/>
        <v>Stafford Young</v>
      </c>
    </row>
    <row r="26" spans="1:42" x14ac:dyDescent="0.2">
      <c r="A26" t="str">
        <f t="shared" ca="1" si="2"/>
        <v>Freddie Isherwood</v>
      </c>
      <c r="B26">
        <f t="shared" ca="1" si="11"/>
        <v>19</v>
      </c>
      <c r="C26" t="str">
        <f t="shared" ca="1" si="11"/>
        <v>M_T3_C_ABPU</v>
      </c>
      <c r="D26">
        <f t="shared" ca="1" si="11"/>
        <v>89.8</v>
      </c>
      <c r="E26">
        <f t="shared" ca="1" si="11"/>
        <v>90</v>
      </c>
      <c r="F26">
        <f t="shared" ca="1" si="11"/>
        <v>0.6391</v>
      </c>
      <c r="G26">
        <f t="shared" ca="1" si="11"/>
        <v>240</v>
      </c>
      <c r="H26">
        <f t="shared" ca="1" si="11"/>
        <v>250</v>
      </c>
      <c r="I26">
        <f t="shared" ca="1" si="11"/>
        <v>255</v>
      </c>
      <c r="J26">
        <f t="shared" ca="1" si="11"/>
        <v>0</v>
      </c>
      <c r="K26">
        <f t="shared" ca="1" si="11"/>
        <v>255</v>
      </c>
      <c r="L26">
        <f t="shared" ca="1" si="11"/>
        <v>120</v>
      </c>
      <c r="M26">
        <f t="shared" ca="1" si="11"/>
        <v>-125</v>
      </c>
      <c r="N26">
        <f t="shared" ca="1" si="11"/>
        <v>-125</v>
      </c>
      <c r="O26">
        <f t="shared" ca="1" si="11"/>
        <v>0</v>
      </c>
      <c r="P26">
        <f t="shared" ca="1" si="11"/>
        <v>120</v>
      </c>
      <c r="Q26">
        <f t="shared" ca="1" si="11"/>
        <v>375</v>
      </c>
      <c r="R26">
        <f t="shared" ca="1" si="11"/>
        <v>275</v>
      </c>
      <c r="S26">
        <f t="shared" ca="1" si="11"/>
        <v>290</v>
      </c>
      <c r="T26">
        <f t="shared" ca="1" si="11"/>
        <v>-300</v>
      </c>
      <c r="U26">
        <f t="shared" ca="1" si="11"/>
        <v>0</v>
      </c>
      <c r="V26">
        <f t="shared" ca="1" si="11"/>
        <v>290</v>
      </c>
      <c r="W26">
        <f t="shared" ca="1" si="11"/>
        <v>665</v>
      </c>
      <c r="X26">
        <f t="shared" ca="1" si="11"/>
        <v>425.00150000000002</v>
      </c>
      <c r="Y26">
        <f t="shared" ca="1" si="11"/>
        <v>0</v>
      </c>
      <c r="Z26">
        <f t="shared" ca="1" si="11"/>
        <v>1</v>
      </c>
      <c r="AA26" t="str">
        <f t="shared" ca="1" si="11"/>
        <v>1-M_T3_C_ABPU-90</v>
      </c>
      <c r="AB26">
        <f t="shared" ca="1" si="11"/>
        <v>3</v>
      </c>
      <c r="AC26" t="str">
        <f t="shared" ca="1" si="3"/>
        <v>M</v>
      </c>
      <c r="AD26" t="str">
        <f t="shared" ca="1" si="4"/>
        <v>ABPU</v>
      </c>
      <c r="AE26" t="str">
        <f t="shared" ca="1" si="5"/>
        <v>C_ABPU</v>
      </c>
      <c r="AF26" t="str">
        <f t="shared" ca="1" si="6"/>
        <v>C</v>
      </c>
      <c r="AG26" t="str">
        <f t="shared" ca="1" si="7"/>
        <v>MC_ABPU</v>
      </c>
      <c r="AH26">
        <f t="shared" ca="1" si="8"/>
        <v>0</v>
      </c>
      <c r="AI26">
        <f t="shared" ca="1" si="8"/>
        <v>0</v>
      </c>
      <c r="AJ26">
        <f t="shared" ca="1" si="8"/>
        <v>0</v>
      </c>
      <c r="AK26">
        <f t="shared" ca="1" si="8"/>
        <v>0</v>
      </c>
      <c r="AL26">
        <f t="shared" ca="1" si="8"/>
        <v>425.00150000000002</v>
      </c>
      <c r="AM26">
        <f t="shared" ca="1" si="8"/>
        <v>0</v>
      </c>
      <c r="AN26">
        <f t="shared" ca="1" si="8"/>
        <v>0</v>
      </c>
      <c r="AO26">
        <f t="shared" ca="1" si="8"/>
        <v>0</v>
      </c>
      <c r="AP26" t="str">
        <f t="shared" ca="1" si="9"/>
        <v>Freddie Isherwood</v>
      </c>
    </row>
    <row r="27" spans="1:42" x14ac:dyDescent="0.2">
      <c r="A27" t="str">
        <f t="shared" ca="1" si="2"/>
        <v>Alex Thompson-Carse</v>
      </c>
      <c r="B27">
        <f t="shared" ca="1" si="11"/>
        <v>17</v>
      </c>
      <c r="C27" t="str">
        <f t="shared" ca="1" si="11"/>
        <v>M_T2_R_ABPU</v>
      </c>
      <c r="D27">
        <f t="shared" ca="1" si="11"/>
        <v>85.05</v>
      </c>
      <c r="E27">
        <f t="shared" ca="1" si="11"/>
        <v>90</v>
      </c>
      <c r="F27">
        <f t="shared" ca="1" si="11"/>
        <v>0.65790000000000004</v>
      </c>
      <c r="G27">
        <f t="shared" ca="1" si="11"/>
        <v>170</v>
      </c>
      <c r="H27">
        <f t="shared" ca="1" si="11"/>
        <v>185</v>
      </c>
      <c r="I27">
        <f t="shared" ca="1" si="11"/>
        <v>-190</v>
      </c>
      <c r="J27">
        <f t="shared" ca="1" si="11"/>
        <v>0</v>
      </c>
      <c r="K27">
        <f t="shared" ca="1" si="11"/>
        <v>185</v>
      </c>
      <c r="L27">
        <f t="shared" ca="1" si="11"/>
        <v>102.5</v>
      </c>
      <c r="M27">
        <f t="shared" ca="1" si="11"/>
        <v>-110</v>
      </c>
      <c r="N27">
        <f t="shared" ca="1" si="11"/>
        <v>-110</v>
      </c>
      <c r="O27">
        <f t="shared" ca="1" si="11"/>
        <v>0</v>
      </c>
      <c r="P27">
        <f t="shared" ca="1" si="11"/>
        <v>102.5</v>
      </c>
      <c r="Q27">
        <f t="shared" ca="1" si="11"/>
        <v>287.5</v>
      </c>
      <c r="R27">
        <f t="shared" ca="1" si="11"/>
        <v>205</v>
      </c>
      <c r="S27">
        <f t="shared" ca="1" si="11"/>
        <v>217.5</v>
      </c>
      <c r="T27">
        <f t="shared" ca="1" si="11"/>
        <v>222.5</v>
      </c>
      <c r="U27">
        <f t="shared" ca="1" si="11"/>
        <v>0</v>
      </c>
      <c r="V27">
        <f t="shared" ca="1" si="11"/>
        <v>222.5</v>
      </c>
      <c r="W27">
        <f t="shared" ca="1" si="11"/>
        <v>510</v>
      </c>
      <c r="X27">
        <f t="shared" ca="1" si="11"/>
        <v>335.529</v>
      </c>
      <c r="Y27">
        <f t="shared" ca="1" si="11"/>
        <v>0</v>
      </c>
      <c r="Z27">
        <f t="shared" ca="1" si="11"/>
        <v>1</v>
      </c>
      <c r="AA27" t="str">
        <f t="shared" ca="1" si="11"/>
        <v>1-M_T2_R_ABPU-90</v>
      </c>
      <c r="AB27">
        <f t="shared" ca="1" si="11"/>
        <v>3</v>
      </c>
      <c r="AC27" t="str">
        <f t="shared" ca="1" si="3"/>
        <v>M</v>
      </c>
      <c r="AD27" t="str">
        <f t="shared" ca="1" si="4"/>
        <v>ABPU</v>
      </c>
      <c r="AE27" t="str">
        <f t="shared" ca="1" si="5"/>
        <v>R_ABPU</v>
      </c>
      <c r="AF27" t="str">
        <f t="shared" ca="1" si="6"/>
        <v>R</v>
      </c>
      <c r="AG27" t="str">
        <f t="shared" ca="1" si="7"/>
        <v>MR_ABPU</v>
      </c>
      <c r="AH27">
        <f t="shared" ca="1" si="8"/>
        <v>0</v>
      </c>
      <c r="AI27">
        <f t="shared" ca="1" si="8"/>
        <v>0</v>
      </c>
      <c r="AJ27">
        <f t="shared" ca="1" si="8"/>
        <v>0</v>
      </c>
      <c r="AK27">
        <f t="shared" ca="1" si="8"/>
        <v>0</v>
      </c>
      <c r="AL27">
        <f t="shared" ca="1" si="8"/>
        <v>0</v>
      </c>
      <c r="AM27">
        <f t="shared" ca="1" si="8"/>
        <v>335.529</v>
      </c>
      <c r="AN27">
        <f t="shared" ca="1" si="8"/>
        <v>0</v>
      </c>
      <c r="AO27">
        <f t="shared" ca="1" si="8"/>
        <v>0</v>
      </c>
      <c r="AP27" t="str">
        <f t="shared" ca="1" si="9"/>
        <v>Alex Thompson-Carse</v>
      </c>
    </row>
    <row r="28" spans="1:42" x14ac:dyDescent="0.2">
      <c r="A28" t="str">
        <f t="shared" ca="1" si="2"/>
        <v>Zack Johnson</v>
      </c>
      <c r="B28">
        <f t="shared" ca="1" si="11"/>
        <v>17</v>
      </c>
      <c r="C28" t="str">
        <f t="shared" ca="1" si="11"/>
        <v>M_T2_R_ABPU</v>
      </c>
      <c r="D28">
        <f t="shared" ca="1" si="11"/>
        <v>87.75</v>
      </c>
      <c r="E28">
        <f t="shared" ca="1" si="11"/>
        <v>90</v>
      </c>
      <c r="F28">
        <f t="shared" ca="1" si="11"/>
        <v>0.64670000000000005</v>
      </c>
      <c r="G28">
        <f t="shared" ca="1" si="11"/>
        <v>140</v>
      </c>
      <c r="H28">
        <f t="shared" ca="1" si="11"/>
        <v>150</v>
      </c>
      <c r="I28">
        <f t="shared" ca="1" si="11"/>
        <v>160</v>
      </c>
      <c r="J28">
        <f t="shared" ca="1" si="11"/>
        <v>0</v>
      </c>
      <c r="K28">
        <f t="shared" ca="1" si="11"/>
        <v>160</v>
      </c>
      <c r="L28">
        <f t="shared" ca="1" si="11"/>
        <v>115</v>
      </c>
      <c r="M28">
        <f t="shared" ca="1" si="11"/>
        <v>122.5</v>
      </c>
      <c r="N28">
        <f t="shared" ca="1" si="11"/>
        <v>-130</v>
      </c>
      <c r="O28">
        <f t="shared" ca="1" si="11"/>
        <v>0</v>
      </c>
      <c r="P28">
        <f t="shared" ca="1" si="11"/>
        <v>122.5</v>
      </c>
      <c r="Q28">
        <f t="shared" ca="1" si="11"/>
        <v>282.5</v>
      </c>
      <c r="R28">
        <f t="shared" ca="1" si="11"/>
        <v>-175</v>
      </c>
      <c r="S28">
        <f t="shared" ca="1" si="11"/>
        <v>175</v>
      </c>
      <c r="T28">
        <f t="shared" ca="1" si="11"/>
        <v>185</v>
      </c>
      <c r="U28">
        <f t="shared" ca="1" si="11"/>
        <v>0</v>
      </c>
      <c r="V28">
        <f t="shared" ca="1" si="11"/>
        <v>185</v>
      </c>
      <c r="W28">
        <f t="shared" ca="1" si="11"/>
        <v>467.5</v>
      </c>
      <c r="X28">
        <f t="shared" ca="1" si="11"/>
        <v>302.33225000000004</v>
      </c>
      <c r="Y28">
        <f t="shared" ca="1" si="11"/>
        <v>0</v>
      </c>
      <c r="Z28">
        <f t="shared" ca="1" si="11"/>
        <v>1</v>
      </c>
      <c r="AA28" t="str">
        <f t="shared" ca="1" si="11"/>
        <v>2-M_T2_R_ABPU-90</v>
      </c>
      <c r="AB28">
        <f t="shared" ca="1" si="11"/>
        <v>3</v>
      </c>
      <c r="AC28" t="str">
        <f t="shared" ca="1" si="3"/>
        <v>M</v>
      </c>
      <c r="AD28" t="str">
        <f t="shared" ca="1" si="4"/>
        <v>ABPU</v>
      </c>
      <c r="AE28" t="str">
        <f t="shared" ca="1" si="5"/>
        <v>R_ABPU</v>
      </c>
      <c r="AF28" t="str">
        <f t="shared" ca="1" si="6"/>
        <v>R</v>
      </c>
      <c r="AG28" t="str">
        <f t="shared" ca="1" si="7"/>
        <v>MR_ABPU</v>
      </c>
      <c r="AH28">
        <f t="shared" ca="1" si="8"/>
        <v>0</v>
      </c>
      <c r="AI28">
        <f t="shared" ca="1" si="8"/>
        <v>0</v>
      </c>
      <c r="AJ28">
        <f t="shared" ca="1" si="8"/>
        <v>0</v>
      </c>
      <c r="AK28">
        <f t="shared" ca="1" si="8"/>
        <v>0</v>
      </c>
      <c r="AL28">
        <f t="shared" ca="1" si="8"/>
        <v>0</v>
      </c>
      <c r="AM28">
        <f t="shared" ca="1" si="8"/>
        <v>302.33225000000004</v>
      </c>
      <c r="AN28">
        <f t="shared" ca="1" si="8"/>
        <v>0</v>
      </c>
      <c r="AO28">
        <f t="shared" ca="1" si="8"/>
        <v>0</v>
      </c>
      <c r="AP28" t="str">
        <f t="shared" ca="1" si="9"/>
        <v>Zack Johnson</v>
      </c>
    </row>
    <row r="29" spans="1:42" x14ac:dyDescent="0.2">
      <c r="A29" t="str">
        <f t="shared" ca="1" si="2"/>
        <v>Will Lewis</v>
      </c>
      <c r="B29">
        <f t="shared" ca="1" si="11"/>
        <v>23</v>
      </c>
      <c r="C29" t="str">
        <f t="shared" ca="1" si="11"/>
        <v>M_J_C_ABPU</v>
      </c>
      <c r="D29">
        <f t="shared" ca="1" si="11"/>
        <v>96.95</v>
      </c>
      <c r="E29">
        <f t="shared" ca="1" si="11"/>
        <v>100</v>
      </c>
      <c r="F29">
        <f t="shared" ca="1" si="11"/>
        <v>0.61629999999999996</v>
      </c>
      <c r="G29">
        <f t="shared" ca="1" si="11"/>
        <v>235</v>
      </c>
      <c r="H29">
        <f t="shared" ca="1" si="11"/>
        <v>250</v>
      </c>
      <c r="I29">
        <f t="shared" ca="1" si="11"/>
        <v>262.5</v>
      </c>
      <c r="J29">
        <f t="shared" ca="1" si="11"/>
        <v>0</v>
      </c>
      <c r="K29">
        <f t="shared" ca="1" si="11"/>
        <v>262.5</v>
      </c>
      <c r="L29">
        <f t="shared" ca="1" si="11"/>
        <v>140</v>
      </c>
      <c r="M29">
        <f t="shared" ca="1" si="11"/>
        <v>147.5</v>
      </c>
      <c r="N29">
        <f t="shared" ca="1" si="11"/>
        <v>-155</v>
      </c>
      <c r="O29">
        <f t="shared" ca="1" si="11"/>
        <v>0</v>
      </c>
      <c r="P29">
        <f t="shared" ca="1" si="11"/>
        <v>147.5</v>
      </c>
      <c r="Q29">
        <f t="shared" ca="1" si="11"/>
        <v>410</v>
      </c>
      <c r="R29">
        <f t="shared" ca="1" si="11"/>
        <v>240</v>
      </c>
      <c r="S29">
        <f t="shared" ca="1" si="11"/>
        <v>260</v>
      </c>
      <c r="T29">
        <f t="shared" ca="1" si="11"/>
        <v>-275</v>
      </c>
      <c r="U29">
        <f t="shared" ca="1" si="11"/>
        <v>0</v>
      </c>
      <c r="V29">
        <f t="shared" ca="1" si="11"/>
        <v>260</v>
      </c>
      <c r="W29">
        <f t="shared" ca="1" si="11"/>
        <v>670</v>
      </c>
      <c r="X29">
        <f t="shared" ca="1" si="11"/>
        <v>412.92099999999999</v>
      </c>
      <c r="Y29">
        <f t="shared" ca="1" si="11"/>
        <v>0</v>
      </c>
      <c r="Z29">
        <f t="shared" ca="1" si="11"/>
        <v>1</v>
      </c>
      <c r="AA29" t="str">
        <f t="shared" ca="1" si="11"/>
        <v>1-M_J_C_ABPU-100</v>
      </c>
      <c r="AB29">
        <f t="shared" ca="1" si="11"/>
        <v>3</v>
      </c>
      <c r="AC29" t="str">
        <f t="shared" ca="1" si="3"/>
        <v>M</v>
      </c>
      <c r="AD29" t="str">
        <f t="shared" ca="1" si="4"/>
        <v>ABPU</v>
      </c>
      <c r="AE29" t="str">
        <f t="shared" ca="1" si="5"/>
        <v>C_ABPU</v>
      </c>
      <c r="AF29" t="str">
        <f t="shared" ca="1" si="6"/>
        <v>C</v>
      </c>
      <c r="AG29" t="str">
        <f t="shared" ca="1" si="7"/>
        <v>MC_ABPU</v>
      </c>
      <c r="AH29">
        <f t="shared" ca="1" si="8"/>
        <v>0</v>
      </c>
      <c r="AI29">
        <f t="shared" ca="1" si="8"/>
        <v>0</v>
      </c>
      <c r="AJ29">
        <f t="shared" ca="1" si="8"/>
        <v>0</v>
      </c>
      <c r="AK29">
        <f t="shared" ca="1" si="8"/>
        <v>0</v>
      </c>
      <c r="AL29">
        <f t="shared" ca="1" si="8"/>
        <v>412.92099999999999</v>
      </c>
      <c r="AM29">
        <f t="shared" ca="1" si="8"/>
        <v>0</v>
      </c>
      <c r="AN29">
        <f t="shared" ca="1" si="8"/>
        <v>0</v>
      </c>
      <c r="AO29">
        <f t="shared" ca="1" si="8"/>
        <v>0</v>
      </c>
      <c r="AP29" t="str">
        <f t="shared" ca="1" si="9"/>
        <v>Will Lewis</v>
      </c>
    </row>
    <row r="30" spans="1:42" x14ac:dyDescent="0.2">
      <c r="A30" t="str">
        <f t="shared" ca="1" si="2"/>
        <v>Zachary Ellington</v>
      </c>
      <c r="B30">
        <f t="shared" ca="1" si="11"/>
        <v>23</v>
      </c>
      <c r="C30" t="str">
        <f t="shared" ca="1" si="11"/>
        <v>M_J_C_ABPU</v>
      </c>
      <c r="D30">
        <f t="shared" ca="1" si="11"/>
        <v>94.95</v>
      </c>
      <c r="E30">
        <f t="shared" ca="1" si="11"/>
        <v>100</v>
      </c>
      <c r="F30">
        <f t="shared" ca="1" si="11"/>
        <v>0.622</v>
      </c>
      <c r="G30">
        <f t="shared" ca="1" si="11"/>
        <v>150</v>
      </c>
      <c r="H30">
        <f t="shared" ca="1" si="11"/>
        <v>162.5</v>
      </c>
      <c r="I30">
        <f t="shared" ca="1" si="11"/>
        <v>-170</v>
      </c>
      <c r="J30">
        <f t="shared" ca="1" si="11"/>
        <v>0</v>
      </c>
      <c r="K30">
        <f t="shared" ca="1" si="11"/>
        <v>162.5</v>
      </c>
      <c r="L30">
        <f t="shared" ca="1" si="11"/>
        <v>75</v>
      </c>
      <c r="M30">
        <f t="shared" ca="1" si="11"/>
        <v>-85</v>
      </c>
      <c r="N30">
        <f t="shared" ca="1" si="11"/>
        <v>85</v>
      </c>
      <c r="O30">
        <f t="shared" ca="1" si="11"/>
        <v>0</v>
      </c>
      <c r="P30">
        <f t="shared" ca="1" si="11"/>
        <v>85</v>
      </c>
      <c r="Q30">
        <f t="shared" ca="1" si="11"/>
        <v>247.5</v>
      </c>
      <c r="R30">
        <f t="shared" ca="1" si="11"/>
        <v>180</v>
      </c>
      <c r="S30">
        <f t="shared" ca="1" si="11"/>
        <v>-192.5</v>
      </c>
      <c r="T30">
        <f t="shared" ca="1" si="11"/>
        <v>192.5</v>
      </c>
      <c r="U30">
        <f t="shared" ca="1" si="11"/>
        <v>0</v>
      </c>
      <c r="V30">
        <f t="shared" ca="1" si="11"/>
        <v>192.5</v>
      </c>
      <c r="W30">
        <f t="shared" ca="1" si="11"/>
        <v>440</v>
      </c>
      <c r="X30">
        <f t="shared" ca="1" si="11"/>
        <v>273.68</v>
      </c>
      <c r="Y30">
        <f t="shared" ca="1" si="11"/>
        <v>0</v>
      </c>
      <c r="Z30">
        <f t="shared" ca="1" si="11"/>
        <v>1</v>
      </c>
      <c r="AA30" t="str">
        <f t="shared" ca="1" si="11"/>
        <v>2-M_J_C_ABPU-100</v>
      </c>
      <c r="AB30">
        <f t="shared" ca="1" si="11"/>
        <v>3</v>
      </c>
      <c r="AC30" t="str">
        <f t="shared" ca="1" si="3"/>
        <v>M</v>
      </c>
      <c r="AD30" t="str">
        <f t="shared" ca="1" si="4"/>
        <v>ABPU</v>
      </c>
      <c r="AE30" t="str">
        <f t="shared" ca="1" si="5"/>
        <v>C_ABPU</v>
      </c>
      <c r="AF30" t="str">
        <f t="shared" ca="1" si="6"/>
        <v>C</v>
      </c>
      <c r="AG30" t="str">
        <f t="shared" ca="1" si="7"/>
        <v>MC_ABPU</v>
      </c>
      <c r="AH30">
        <f t="shared" ca="1" si="8"/>
        <v>0</v>
      </c>
      <c r="AI30">
        <f t="shared" ca="1" si="8"/>
        <v>0</v>
      </c>
      <c r="AJ30">
        <f t="shared" ca="1" si="8"/>
        <v>0</v>
      </c>
      <c r="AK30">
        <f t="shared" ca="1" si="8"/>
        <v>0</v>
      </c>
      <c r="AL30">
        <f t="shared" ca="1" si="8"/>
        <v>273.68</v>
      </c>
      <c r="AM30">
        <f t="shared" ca="1" si="8"/>
        <v>0</v>
      </c>
      <c r="AN30">
        <f t="shared" ca="1" si="8"/>
        <v>0</v>
      </c>
      <c r="AO30">
        <f t="shared" ca="1" si="8"/>
        <v>0</v>
      </c>
      <c r="AP30" t="str">
        <f t="shared" ca="1" si="9"/>
        <v>Zachary Ellington</v>
      </c>
    </row>
    <row r="31" spans="1:42" x14ac:dyDescent="0.2">
      <c r="A31" t="str">
        <f t="shared" ca="1" si="2"/>
        <v>Sam Picknett</v>
      </c>
      <c r="B31">
        <f t="shared" ca="1" si="11"/>
        <v>20</v>
      </c>
      <c r="C31" t="str">
        <f t="shared" ca="1" si="11"/>
        <v>M_J_R_ABPU</v>
      </c>
      <c r="D31">
        <f t="shared" ca="1" si="11"/>
        <v>99.6</v>
      </c>
      <c r="E31">
        <f t="shared" ca="1" si="11"/>
        <v>100</v>
      </c>
      <c r="F31">
        <f t="shared" ca="1" si="11"/>
        <v>0.60960000000000003</v>
      </c>
      <c r="G31">
        <f t="shared" ca="1" si="11"/>
        <v>150</v>
      </c>
      <c r="H31">
        <f t="shared" ca="1" si="11"/>
        <v>-160</v>
      </c>
      <c r="I31">
        <f t="shared" ca="1" si="11"/>
        <v>160</v>
      </c>
      <c r="J31">
        <f t="shared" ca="1" si="11"/>
        <v>0</v>
      </c>
      <c r="K31">
        <f t="shared" ca="1" si="11"/>
        <v>160</v>
      </c>
      <c r="L31">
        <f t="shared" ca="1" si="11"/>
        <v>90</v>
      </c>
      <c r="M31">
        <f t="shared" ca="1" si="11"/>
        <v>95</v>
      </c>
      <c r="N31">
        <f t="shared" ca="1" si="11"/>
        <v>100</v>
      </c>
      <c r="O31">
        <f t="shared" ca="1" si="11"/>
        <v>0</v>
      </c>
      <c r="P31">
        <f t="shared" ca="1" si="11"/>
        <v>100</v>
      </c>
      <c r="Q31">
        <f t="shared" ca="1" si="11"/>
        <v>260</v>
      </c>
      <c r="R31">
        <f t="shared" ca="1" si="11"/>
        <v>-200</v>
      </c>
      <c r="S31">
        <f t="shared" ca="1" si="11"/>
        <v>200</v>
      </c>
      <c r="T31">
        <f t="shared" ca="1" si="11"/>
        <v>-215</v>
      </c>
      <c r="U31">
        <f t="shared" ca="1" si="11"/>
        <v>0</v>
      </c>
      <c r="V31">
        <f t="shared" ca="1" si="11"/>
        <v>200</v>
      </c>
      <c r="W31">
        <f t="shared" ca="1" si="11"/>
        <v>460</v>
      </c>
      <c r="X31">
        <f t="shared" ca="1" si="11"/>
        <v>280.416</v>
      </c>
      <c r="Y31">
        <f t="shared" ca="1" si="11"/>
        <v>0</v>
      </c>
      <c r="Z31">
        <f t="shared" ref="B31:AB41" ca="1" si="12">INDIRECT("'3-Lift'!"&amp;CELL("address",Z31))</f>
        <v>1</v>
      </c>
      <c r="AA31" t="str">
        <f t="shared" ca="1" si="12"/>
        <v>1-M_J_R_ABPU-100</v>
      </c>
      <c r="AB31">
        <f t="shared" ca="1" si="12"/>
        <v>3</v>
      </c>
      <c r="AC31" t="str">
        <f t="shared" ca="1" si="3"/>
        <v>M</v>
      </c>
      <c r="AD31" t="str">
        <f t="shared" ca="1" si="4"/>
        <v>ABPU</v>
      </c>
      <c r="AE31" t="str">
        <f t="shared" ca="1" si="5"/>
        <v>R_ABPU</v>
      </c>
      <c r="AF31" t="str">
        <f t="shared" ca="1" si="6"/>
        <v>R</v>
      </c>
      <c r="AG31" t="str">
        <f t="shared" ca="1" si="7"/>
        <v>MR_ABPU</v>
      </c>
      <c r="AH31">
        <f t="shared" ca="1" si="8"/>
        <v>0</v>
      </c>
      <c r="AI31">
        <f t="shared" ca="1" si="8"/>
        <v>0</v>
      </c>
      <c r="AJ31">
        <f t="shared" ca="1" si="8"/>
        <v>0</v>
      </c>
      <c r="AK31">
        <f t="shared" ca="1" si="8"/>
        <v>0</v>
      </c>
      <c r="AL31">
        <f t="shared" ca="1" si="8"/>
        <v>0</v>
      </c>
      <c r="AM31">
        <f t="shared" ca="1" si="8"/>
        <v>280.416</v>
      </c>
      <c r="AN31">
        <f t="shared" ca="1" si="8"/>
        <v>0</v>
      </c>
      <c r="AO31">
        <f t="shared" ca="1" si="8"/>
        <v>0</v>
      </c>
      <c r="AP31" t="str">
        <f t="shared" ca="1" si="9"/>
        <v>Sam Picknett</v>
      </c>
    </row>
    <row r="32" spans="1:42" x14ac:dyDescent="0.2">
      <c r="A32" t="str">
        <f t="shared" ca="1" si="2"/>
        <v>David Wilson BO</v>
      </c>
      <c r="B32">
        <f t="shared" ca="1" si="12"/>
        <v>20</v>
      </c>
      <c r="C32" t="str">
        <f t="shared" ca="1" si="12"/>
        <v>M_J_R_BPU</v>
      </c>
      <c r="D32">
        <f t="shared" ca="1" si="12"/>
        <v>98.75</v>
      </c>
      <c r="E32">
        <f t="shared" ca="1" si="12"/>
        <v>100</v>
      </c>
      <c r="F32">
        <f t="shared" ca="1" si="12"/>
        <v>0.61160000000000003</v>
      </c>
      <c r="G32">
        <f t="shared" ca="1" si="12"/>
        <v>0</v>
      </c>
      <c r="H32">
        <f t="shared" ca="1" si="12"/>
        <v>0</v>
      </c>
      <c r="I32">
        <f t="shared" ca="1" si="12"/>
        <v>0</v>
      </c>
      <c r="J32">
        <f t="shared" ca="1" si="12"/>
        <v>0</v>
      </c>
      <c r="K32">
        <f t="shared" ca="1" si="12"/>
        <v>0</v>
      </c>
      <c r="L32">
        <f t="shared" ca="1" si="12"/>
        <v>180</v>
      </c>
      <c r="M32">
        <f t="shared" ca="1" si="12"/>
        <v>190</v>
      </c>
      <c r="N32">
        <f t="shared" ca="1" si="12"/>
        <v>0</v>
      </c>
      <c r="O32">
        <f t="shared" ca="1" si="12"/>
        <v>0</v>
      </c>
      <c r="P32">
        <f t="shared" ca="1" si="12"/>
        <v>190</v>
      </c>
      <c r="Q32">
        <f t="shared" ca="1" si="12"/>
        <v>0</v>
      </c>
      <c r="R32">
        <f t="shared" ca="1" si="12"/>
        <v>0</v>
      </c>
      <c r="S32">
        <f t="shared" ca="1" si="12"/>
        <v>0</v>
      </c>
      <c r="T32">
        <f t="shared" ca="1" si="12"/>
        <v>0</v>
      </c>
      <c r="U32">
        <f t="shared" ca="1" si="12"/>
        <v>0</v>
      </c>
      <c r="V32">
        <f t="shared" ca="1" si="12"/>
        <v>0</v>
      </c>
      <c r="W32">
        <f t="shared" ca="1" si="12"/>
        <v>0</v>
      </c>
      <c r="X32">
        <f t="shared" ca="1" si="12"/>
        <v>0</v>
      </c>
      <c r="Y32">
        <f t="shared" ca="1" si="12"/>
        <v>0</v>
      </c>
      <c r="Z32">
        <f t="shared" ca="1" si="12"/>
        <v>1</v>
      </c>
      <c r="AA32">
        <f t="shared" ca="1" si="12"/>
        <v>0</v>
      </c>
      <c r="AB32">
        <f t="shared" ca="1" si="12"/>
        <v>0</v>
      </c>
      <c r="AC32" t="str">
        <f t="shared" ca="1" si="3"/>
        <v/>
      </c>
      <c r="AD32" t="str">
        <f t="shared" ca="1" si="4"/>
        <v>BPU</v>
      </c>
      <c r="AE32" t="str">
        <f t="shared" ca="1" si="5"/>
        <v>R_BPU</v>
      </c>
      <c r="AF32" t="str">
        <f t="shared" ca="1" si="6"/>
        <v>R</v>
      </c>
      <c r="AG32" t="str">
        <f t="shared" ca="1" si="7"/>
        <v>R_BPU</v>
      </c>
      <c r="AH32">
        <f t="shared" ca="1" si="8"/>
        <v>0</v>
      </c>
      <c r="AI32">
        <f t="shared" ca="1" si="8"/>
        <v>0</v>
      </c>
      <c r="AJ32">
        <f t="shared" ca="1" si="8"/>
        <v>0</v>
      </c>
      <c r="AK32">
        <f t="shared" ca="1" si="8"/>
        <v>0</v>
      </c>
      <c r="AL32">
        <f t="shared" ca="1" si="8"/>
        <v>0</v>
      </c>
      <c r="AM32">
        <f t="shared" ca="1" si="8"/>
        <v>0</v>
      </c>
      <c r="AN32">
        <f t="shared" ca="1" si="8"/>
        <v>0</v>
      </c>
      <c r="AO32">
        <f t="shared" ca="1" si="8"/>
        <v>0</v>
      </c>
      <c r="AP32" t="str">
        <f t="shared" ca="1" si="9"/>
        <v>David Wilson BO</v>
      </c>
    </row>
    <row r="33" spans="1:42" x14ac:dyDescent="0.2">
      <c r="A33" t="str">
        <f t="shared" ca="1" si="2"/>
        <v>Darius Stagner</v>
      </c>
      <c r="B33">
        <f t="shared" ca="1" si="12"/>
        <v>18</v>
      </c>
      <c r="C33" t="str">
        <f t="shared" ca="1" si="12"/>
        <v>M_T3_C_ABPU</v>
      </c>
      <c r="D33">
        <f t="shared" ca="1" si="12"/>
        <v>96.25</v>
      </c>
      <c r="E33">
        <f t="shared" ca="1" si="12"/>
        <v>100</v>
      </c>
      <c r="F33">
        <f t="shared" ca="1" si="12"/>
        <v>0.61829999999999996</v>
      </c>
      <c r="G33">
        <f t="shared" ca="1" si="12"/>
        <v>200</v>
      </c>
      <c r="H33">
        <f t="shared" ca="1" si="12"/>
        <v>217.5</v>
      </c>
      <c r="I33">
        <f t="shared" ca="1" si="12"/>
        <v>-227.5</v>
      </c>
      <c r="J33">
        <f t="shared" ca="1" si="12"/>
        <v>0</v>
      </c>
      <c r="K33">
        <f t="shared" ca="1" si="12"/>
        <v>217.5</v>
      </c>
      <c r="L33">
        <f t="shared" ca="1" si="12"/>
        <v>115</v>
      </c>
      <c r="M33">
        <f t="shared" ca="1" si="12"/>
        <v>122.5</v>
      </c>
      <c r="N33">
        <f t="shared" ca="1" si="12"/>
        <v>127.5</v>
      </c>
      <c r="O33">
        <f t="shared" ca="1" si="12"/>
        <v>0</v>
      </c>
      <c r="P33">
        <f t="shared" ca="1" si="12"/>
        <v>127.5</v>
      </c>
      <c r="Q33">
        <f t="shared" ca="1" si="12"/>
        <v>345</v>
      </c>
      <c r="R33">
        <f t="shared" ca="1" si="12"/>
        <v>225</v>
      </c>
      <c r="S33">
        <f t="shared" ca="1" si="12"/>
        <v>245</v>
      </c>
      <c r="T33">
        <f t="shared" ca="1" si="12"/>
        <v>255</v>
      </c>
      <c r="U33">
        <f t="shared" ca="1" si="12"/>
        <v>0</v>
      </c>
      <c r="V33">
        <f t="shared" ca="1" si="12"/>
        <v>255</v>
      </c>
      <c r="W33">
        <f t="shared" ca="1" si="12"/>
        <v>600</v>
      </c>
      <c r="X33">
        <f t="shared" ca="1" si="12"/>
        <v>370.97999999999996</v>
      </c>
      <c r="Y33">
        <f t="shared" ca="1" si="12"/>
        <v>0</v>
      </c>
      <c r="Z33">
        <f t="shared" ca="1" si="12"/>
        <v>1</v>
      </c>
      <c r="AA33" t="str">
        <f t="shared" ca="1" si="12"/>
        <v>1-M_T3_C_ABPU-100</v>
      </c>
      <c r="AB33">
        <f t="shared" ca="1" si="12"/>
        <v>3</v>
      </c>
      <c r="AC33" t="str">
        <f t="shared" ca="1" si="3"/>
        <v>M</v>
      </c>
      <c r="AD33" t="str">
        <f t="shared" ca="1" si="4"/>
        <v>ABPU</v>
      </c>
      <c r="AE33" t="str">
        <f t="shared" ca="1" si="5"/>
        <v>C_ABPU</v>
      </c>
      <c r="AF33" t="str">
        <f t="shared" ca="1" si="6"/>
        <v>C</v>
      </c>
      <c r="AG33" t="str">
        <f t="shared" ca="1" si="7"/>
        <v>MC_ABPU</v>
      </c>
      <c r="AH33">
        <f t="shared" ca="1" si="8"/>
        <v>0</v>
      </c>
      <c r="AI33">
        <f t="shared" ca="1" si="8"/>
        <v>0</v>
      </c>
      <c r="AJ33">
        <f t="shared" ca="1" si="8"/>
        <v>0</v>
      </c>
      <c r="AK33">
        <f t="shared" ca="1" si="8"/>
        <v>0</v>
      </c>
      <c r="AL33">
        <f t="shared" ca="1" si="8"/>
        <v>370.97999999999996</v>
      </c>
      <c r="AM33">
        <f t="shared" ca="1" si="8"/>
        <v>0</v>
      </c>
      <c r="AN33">
        <f t="shared" ca="1" si="8"/>
        <v>0</v>
      </c>
      <c r="AO33">
        <f t="shared" ca="1" si="8"/>
        <v>0</v>
      </c>
      <c r="AP33" t="str">
        <f t="shared" ca="1" si="9"/>
        <v>Darius Stagner</v>
      </c>
    </row>
    <row r="34" spans="1:42" x14ac:dyDescent="0.2">
      <c r="A34" t="str">
        <f t="shared" ca="1" si="2"/>
        <v>George Purchase</v>
      </c>
      <c r="B34">
        <f t="shared" ca="1" si="12"/>
        <v>17</v>
      </c>
      <c r="C34" t="str">
        <f t="shared" ca="1" si="12"/>
        <v>M_T2_C_ABPU</v>
      </c>
      <c r="D34">
        <f t="shared" ca="1" si="12"/>
        <v>99.25</v>
      </c>
      <c r="E34">
        <f t="shared" ca="1" si="12"/>
        <v>100</v>
      </c>
      <c r="F34">
        <f t="shared" ca="1" si="12"/>
        <v>0.61029999999999995</v>
      </c>
      <c r="G34">
        <f t="shared" ca="1" si="12"/>
        <v>170</v>
      </c>
      <c r="H34">
        <f t="shared" ca="1" si="12"/>
        <v>185</v>
      </c>
      <c r="I34">
        <f t="shared" ca="1" si="12"/>
        <v>200</v>
      </c>
      <c r="J34">
        <f t="shared" ca="1" si="12"/>
        <v>0</v>
      </c>
      <c r="K34">
        <f t="shared" ca="1" si="12"/>
        <v>200</v>
      </c>
      <c r="L34">
        <f t="shared" ca="1" si="12"/>
        <v>90</v>
      </c>
      <c r="M34">
        <f t="shared" ca="1" si="12"/>
        <v>102.5</v>
      </c>
      <c r="N34">
        <f t="shared" ca="1" si="12"/>
        <v>0</v>
      </c>
      <c r="O34">
        <f t="shared" ca="1" si="12"/>
        <v>0</v>
      </c>
      <c r="P34">
        <f t="shared" ca="1" si="12"/>
        <v>102.5</v>
      </c>
      <c r="Q34">
        <f t="shared" ca="1" si="12"/>
        <v>302.5</v>
      </c>
      <c r="R34">
        <f t="shared" ca="1" si="12"/>
        <v>170</v>
      </c>
      <c r="S34">
        <f t="shared" ca="1" si="12"/>
        <v>190</v>
      </c>
      <c r="T34">
        <f t="shared" ca="1" si="12"/>
        <v>205</v>
      </c>
      <c r="U34">
        <f t="shared" ca="1" si="12"/>
        <v>0</v>
      </c>
      <c r="V34">
        <f t="shared" ca="1" si="12"/>
        <v>205</v>
      </c>
      <c r="W34">
        <f t="shared" ca="1" si="12"/>
        <v>507.5</v>
      </c>
      <c r="X34">
        <f t="shared" ca="1" si="12"/>
        <v>309.72724999999997</v>
      </c>
      <c r="Y34">
        <f t="shared" ca="1" si="12"/>
        <v>0</v>
      </c>
      <c r="Z34">
        <f t="shared" ca="1" si="12"/>
        <v>1</v>
      </c>
      <c r="AA34" t="str">
        <f t="shared" ca="1" si="12"/>
        <v>1-M_T2_C_ABPU-100</v>
      </c>
      <c r="AB34">
        <f t="shared" ca="1" si="12"/>
        <v>3</v>
      </c>
      <c r="AC34" t="str">
        <f t="shared" ca="1" si="3"/>
        <v>M</v>
      </c>
      <c r="AD34" t="str">
        <f t="shared" ca="1" si="4"/>
        <v>ABPU</v>
      </c>
      <c r="AE34" t="str">
        <f t="shared" ca="1" si="5"/>
        <v>C_ABPU</v>
      </c>
      <c r="AF34" t="str">
        <f t="shared" ca="1" si="6"/>
        <v>C</v>
      </c>
      <c r="AG34" t="str">
        <f t="shared" ca="1" si="7"/>
        <v>MC_ABPU</v>
      </c>
      <c r="AH34">
        <f t="shared" ca="1" si="8"/>
        <v>0</v>
      </c>
      <c r="AI34">
        <f t="shared" ca="1" si="8"/>
        <v>0</v>
      </c>
      <c r="AJ34">
        <f t="shared" ca="1" si="8"/>
        <v>0</v>
      </c>
      <c r="AK34">
        <f t="shared" ca="1" si="8"/>
        <v>0</v>
      </c>
      <c r="AL34">
        <f t="shared" ca="1" si="8"/>
        <v>309.72724999999997</v>
      </c>
      <c r="AM34">
        <f t="shared" ca="1" si="8"/>
        <v>0</v>
      </c>
      <c r="AN34">
        <f t="shared" ca="1" si="8"/>
        <v>0</v>
      </c>
      <c r="AO34">
        <f t="shared" ca="1" si="8"/>
        <v>0</v>
      </c>
      <c r="AP34" t="str">
        <f t="shared" ca="1" si="9"/>
        <v>George Purchase</v>
      </c>
    </row>
    <row r="35" spans="1:42" x14ac:dyDescent="0.2">
      <c r="A35" t="str">
        <f t="shared" ca="1" si="2"/>
        <v>Alexander Gurton</v>
      </c>
      <c r="B35">
        <f t="shared" ca="1" si="12"/>
        <v>23</v>
      </c>
      <c r="C35" t="str">
        <f t="shared" ca="1" si="12"/>
        <v>M_J_C_ABPU</v>
      </c>
      <c r="D35">
        <f t="shared" ca="1" si="12"/>
        <v>107.8</v>
      </c>
      <c r="E35">
        <f t="shared" ca="1" si="12"/>
        <v>110</v>
      </c>
      <c r="F35">
        <f t="shared" ca="1" si="12"/>
        <v>0.59230000000000005</v>
      </c>
      <c r="G35">
        <f t="shared" ca="1" si="12"/>
        <v>-30</v>
      </c>
      <c r="H35">
        <f t="shared" ca="1" si="12"/>
        <v>30</v>
      </c>
      <c r="I35">
        <f t="shared" ca="1" si="12"/>
        <v>0</v>
      </c>
      <c r="J35">
        <f t="shared" ca="1" si="12"/>
        <v>0</v>
      </c>
      <c r="K35">
        <f t="shared" ca="1" si="12"/>
        <v>30</v>
      </c>
      <c r="L35">
        <f t="shared" ca="1" si="12"/>
        <v>140</v>
      </c>
      <c r="M35">
        <f t="shared" ca="1" si="12"/>
        <v>150</v>
      </c>
      <c r="N35">
        <f t="shared" ca="1" si="12"/>
        <v>155</v>
      </c>
      <c r="O35">
        <f t="shared" ca="1" si="12"/>
        <v>0</v>
      </c>
      <c r="P35">
        <f t="shared" ca="1" si="12"/>
        <v>155</v>
      </c>
      <c r="Q35">
        <f t="shared" ca="1" si="12"/>
        <v>185</v>
      </c>
      <c r="R35">
        <f t="shared" ca="1" si="12"/>
        <v>230</v>
      </c>
      <c r="S35">
        <f t="shared" ca="1" si="12"/>
        <v>245</v>
      </c>
      <c r="T35">
        <f t="shared" ca="1" si="12"/>
        <v>-260</v>
      </c>
      <c r="U35">
        <f t="shared" ca="1" si="12"/>
        <v>0</v>
      </c>
      <c r="V35">
        <f t="shared" ca="1" si="12"/>
        <v>245</v>
      </c>
      <c r="W35">
        <f t="shared" ca="1" si="12"/>
        <v>430</v>
      </c>
      <c r="X35">
        <f t="shared" ca="1" si="12"/>
        <v>254.68900000000002</v>
      </c>
      <c r="Y35">
        <f t="shared" ca="1" si="12"/>
        <v>0</v>
      </c>
      <c r="Z35">
        <f t="shared" ca="1" si="12"/>
        <v>1</v>
      </c>
      <c r="AA35" t="str">
        <f t="shared" ca="1" si="12"/>
        <v>1-M_J_C_ABPU-110</v>
      </c>
      <c r="AB35">
        <f t="shared" ca="1" si="12"/>
        <v>3</v>
      </c>
      <c r="AC35" t="str">
        <f t="shared" ca="1" si="3"/>
        <v>M</v>
      </c>
      <c r="AD35" t="str">
        <f t="shared" ca="1" si="4"/>
        <v>ABPU</v>
      </c>
      <c r="AE35" t="str">
        <f t="shared" ca="1" si="5"/>
        <v>C_ABPU</v>
      </c>
      <c r="AF35" t="str">
        <f t="shared" ca="1" si="6"/>
        <v>C</v>
      </c>
      <c r="AG35" t="str">
        <f t="shared" ca="1" si="7"/>
        <v>MC_ABPU</v>
      </c>
      <c r="AH35">
        <f t="shared" ca="1" si="8"/>
        <v>0</v>
      </c>
      <c r="AI35">
        <f t="shared" ca="1" si="8"/>
        <v>0</v>
      </c>
      <c r="AJ35">
        <f t="shared" ca="1" si="8"/>
        <v>0</v>
      </c>
      <c r="AK35">
        <f t="shared" ca="1" si="8"/>
        <v>0</v>
      </c>
      <c r="AL35">
        <f t="shared" ca="1" si="8"/>
        <v>254.68900000000002</v>
      </c>
      <c r="AM35">
        <f t="shared" ca="1" si="8"/>
        <v>0</v>
      </c>
      <c r="AN35">
        <f t="shared" ca="1" si="8"/>
        <v>0</v>
      </c>
      <c r="AO35">
        <f t="shared" ca="1" si="8"/>
        <v>0</v>
      </c>
      <c r="AP35" t="str">
        <f t="shared" ca="1" si="9"/>
        <v>Alexander Gurton</v>
      </c>
    </row>
    <row r="36" spans="1:42" x14ac:dyDescent="0.2">
      <c r="A36" t="str">
        <f t="shared" ca="1" si="2"/>
        <v>Christopher Park</v>
      </c>
      <c r="B36">
        <f t="shared" ca="1" si="12"/>
        <v>21</v>
      </c>
      <c r="C36" t="str">
        <f t="shared" ca="1" si="12"/>
        <v>M_J_C_BPU</v>
      </c>
      <c r="D36">
        <f t="shared" ca="1" si="12"/>
        <v>107.25</v>
      </c>
      <c r="E36">
        <f t="shared" ca="1" si="12"/>
        <v>110</v>
      </c>
      <c r="F36">
        <f t="shared" ca="1" si="12"/>
        <v>0.59319999999999995</v>
      </c>
      <c r="G36">
        <f t="shared" ca="1" si="12"/>
        <v>215</v>
      </c>
      <c r="H36">
        <f t="shared" ca="1" si="12"/>
        <v>227.5</v>
      </c>
      <c r="I36">
        <f t="shared" ca="1" si="12"/>
        <v>240</v>
      </c>
      <c r="J36">
        <f t="shared" ca="1" si="12"/>
        <v>0</v>
      </c>
      <c r="K36">
        <f t="shared" ca="1" si="12"/>
        <v>240</v>
      </c>
      <c r="L36">
        <f t="shared" ca="1" si="12"/>
        <v>127.5</v>
      </c>
      <c r="M36">
        <f t="shared" ca="1" si="12"/>
        <v>137.5</v>
      </c>
      <c r="N36">
        <f t="shared" ca="1" si="12"/>
        <v>-142.5</v>
      </c>
      <c r="O36">
        <f t="shared" ca="1" si="12"/>
        <v>0</v>
      </c>
      <c r="P36">
        <f t="shared" ca="1" si="12"/>
        <v>137.5</v>
      </c>
      <c r="Q36">
        <f t="shared" ca="1" si="12"/>
        <v>377.5</v>
      </c>
      <c r="R36">
        <f t="shared" ca="1" si="12"/>
        <v>270</v>
      </c>
      <c r="S36">
        <f t="shared" ca="1" si="12"/>
        <v>-292.5</v>
      </c>
      <c r="T36">
        <f t="shared" ca="1" si="12"/>
        <v>-292.5</v>
      </c>
      <c r="U36">
        <f t="shared" ca="1" si="12"/>
        <v>0</v>
      </c>
      <c r="V36">
        <f t="shared" ca="1" si="12"/>
        <v>270</v>
      </c>
      <c r="W36">
        <f t="shared" ca="1" si="12"/>
        <v>647.5</v>
      </c>
      <c r="X36">
        <f t="shared" ca="1" si="12"/>
        <v>384.09699999999998</v>
      </c>
      <c r="Y36">
        <f t="shared" ca="1" si="12"/>
        <v>0</v>
      </c>
      <c r="Z36">
        <f t="shared" ca="1" si="12"/>
        <v>1</v>
      </c>
      <c r="AA36" t="str">
        <f t="shared" ca="1" si="12"/>
        <v>1-M_J_C_BPU-110</v>
      </c>
      <c r="AB36">
        <f t="shared" ca="1" si="12"/>
        <v>3</v>
      </c>
      <c r="AC36" t="str">
        <f t="shared" ca="1" si="3"/>
        <v>M</v>
      </c>
      <c r="AD36" t="str">
        <f t="shared" ca="1" si="4"/>
        <v>BPU</v>
      </c>
      <c r="AE36" t="str">
        <f t="shared" ca="1" si="5"/>
        <v>C_BPU</v>
      </c>
      <c r="AF36" t="str">
        <f t="shared" ca="1" si="6"/>
        <v>C</v>
      </c>
      <c r="AG36" t="str">
        <f t="shared" ca="1" si="7"/>
        <v>MC_BPU</v>
      </c>
      <c r="AH36">
        <f t="shared" ref="AH36:AO67" ca="1" si="13">IF($AG36=AH$2,$X36,0)</f>
        <v>0</v>
      </c>
      <c r="AI36">
        <f t="shared" ca="1" si="13"/>
        <v>0</v>
      </c>
      <c r="AJ36">
        <f t="shared" ca="1" si="13"/>
        <v>0</v>
      </c>
      <c r="AK36">
        <f t="shared" ca="1" si="13"/>
        <v>0</v>
      </c>
      <c r="AL36">
        <f t="shared" ca="1" si="13"/>
        <v>0</v>
      </c>
      <c r="AM36">
        <f t="shared" ca="1" si="13"/>
        <v>0</v>
      </c>
      <c r="AN36">
        <f t="shared" ca="1" si="13"/>
        <v>384.09699999999998</v>
      </c>
      <c r="AO36">
        <f t="shared" ca="1" si="13"/>
        <v>0</v>
      </c>
      <c r="AP36" t="str">
        <f t="shared" ca="1" si="9"/>
        <v>Christopher Park</v>
      </c>
    </row>
    <row r="37" spans="1:42" x14ac:dyDescent="0.2">
      <c r="A37" t="str">
        <f t="shared" ca="1" si="2"/>
        <v>Conor Mallon</v>
      </c>
      <c r="B37">
        <f t="shared" ca="1" si="12"/>
        <v>24</v>
      </c>
      <c r="C37" t="str">
        <f t="shared" ca="1" si="12"/>
        <v>M_O_C_BPU</v>
      </c>
      <c r="D37">
        <f t="shared" ca="1" si="12"/>
        <v>104.65</v>
      </c>
      <c r="E37">
        <f t="shared" ca="1" si="12"/>
        <v>110</v>
      </c>
      <c r="F37">
        <f t="shared" ca="1" si="12"/>
        <v>0.59819999999999995</v>
      </c>
      <c r="G37">
        <f t="shared" ca="1" si="12"/>
        <v>-220</v>
      </c>
      <c r="H37">
        <f t="shared" ca="1" si="12"/>
        <v>220</v>
      </c>
      <c r="I37">
        <f t="shared" ca="1" si="12"/>
        <v>230</v>
      </c>
      <c r="J37">
        <f t="shared" ca="1" si="12"/>
        <v>0</v>
      </c>
      <c r="K37">
        <f t="shared" ca="1" si="12"/>
        <v>230</v>
      </c>
      <c r="L37">
        <f t="shared" ca="1" si="12"/>
        <v>150</v>
      </c>
      <c r="M37">
        <f t="shared" ca="1" si="12"/>
        <v>160</v>
      </c>
      <c r="N37">
        <f t="shared" ca="1" si="12"/>
        <v>-165</v>
      </c>
      <c r="O37">
        <f t="shared" ca="1" si="12"/>
        <v>0</v>
      </c>
      <c r="P37">
        <f t="shared" ca="1" si="12"/>
        <v>160</v>
      </c>
      <c r="Q37">
        <f t="shared" ca="1" si="12"/>
        <v>390</v>
      </c>
      <c r="R37">
        <f t="shared" ca="1" si="12"/>
        <v>245</v>
      </c>
      <c r="S37">
        <f t="shared" ca="1" si="12"/>
        <v>260</v>
      </c>
      <c r="T37">
        <f t="shared" ca="1" si="12"/>
        <v>265</v>
      </c>
      <c r="U37">
        <f t="shared" ca="1" si="12"/>
        <v>0</v>
      </c>
      <c r="V37">
        <f t="shared" ca="1" si="12"/>
        <v>265</v>
      </c>
      <c r="W37">
        <f t="shared" ca="1" si="12"/>
        <v>655</v>
      </c>
      <c r="X37">
        <f t="shared" ca="1" si="12"/>
        <v>391.82099999999997</v>
      </c>
      <c r="Y37">
        <f t="shared" ca="1" si="12"/>
        <v>0</v>
      </c>
      <c r="Z37">
        <f t="shared" ca="1" si="12"/>
        <v>1</v>
      </c>
      <c r="AA37" t="str">
        <f t="shared" ca="1" si="12"/>
        <v>1-M_O_C_BPU-110</v>
      </c>
      <c r="AB37">
        <f t="shared" ca="1" si="12"/>
        <v>3</v>
      </c>
      <c r="AC37" t="str">
        <f t="shared" ca="1" si="3"/>
        <v>M</v>
      </c>
      <c r="AD37" t="str">
        <f t="shared" ca="1" si="4"/>
        <v>BPU</v>
      </c>
      <c r="AE37" t="str">
        <f t="shared" ca="1" si="5"/>
        <v>C_BPU</v>
      </c>
      <c r="AF37" t="str">
        <f t="shared" ca="1" si="6"/>
        <v>C</v>
      </c>
      <c r="AG37" t="str">
        <f t="shared" ca="1" si="7"/>
        <v>MC_BPU</v>
      </c>
      <c r="AH37">
        <f t="shared" ca="1" si="13"/>
        <v>0</v>
      </c>
      <c r="AI37">
        <f t="shared" ca="1" si="13"/>
        <v>0</v>
      </c>
      <c r="AJ37">
        <f t="shared" ca="1" si="13"/>
        <v>0</v>
      </c>
      <c r="AK37">
        <f t="shared" ca="1" si="13"/>
        <v>0</v>
      </c>
      <c r="AL37">
        <f t="shared" ca="1" si="13"/>
        <v>0</v>
      </c>
      <c r="AM37">
        <f t="shared" ca="1" si="13"/>
        <v>0</v>
      </c>
      <c r="AN37">
        <f t="shared" ca="1" si="13"/>
        <v>391.82099999999997</v>
      </c>
      <c r="AO37">
        <f t="shared" ca="1" si="13"/>
        <v>0</v>
      </c>
      <c r="AP37" t="str">
        <f t="shared" ca="1" si="9"/>
        <v>Conor Mallon</v>
      </c>
    </row>
    <row r="38" spans="1:42" x14ac:dyDescent="0.2">
      <c r="A38" t="str">
        <f t="shared" ca="1" si="2"/>
        <v>Gariq Johnson</v>
      </c>
      <c r="B38">
        <f t="shared" ca="1" si="12"/>
        <v>23</v>
      </c>
      <c r="C38" t="str">
        <f t="shared" ca="1" si="12"/>
        <v>M_J_C_BPU</v>
      </c>
      <c r="D38">
        <f t="shared" ca="1" si="12"/>
        <v>119.75</v>
      </c>
      <c r="E38">
        <f t="shared" ca="1" si="12"/>
        <v>125</v>
      </c>
      <c r="F38">
        <f t="shared" ca="1" si="12"/>
        <v>0.57509999999999994</v>
      </c>
      <c r="G38">
        <f t="shared" ca="1" si="12"/>
        <v>-240</v>
      </c>
      <c r="H38">
        <f t="shared" ca="1" si="12"/>
        <v>240</v>
      </c>
      <c r="I38">
        <f t="shared" ca="1" si="12"/>
        <v>250</v>
      </c>
      <c r="J38">
        <f t="shared" ca="1" si="12"/>
        <v>0</v>
      </c>
      <c r="K38">
        <f t="shared" ca="1" si="12"/>
        <v>250</v>
      </c>
      <c r="L38">
        <f t="shared" ca="1" si="12"/>
        <v>185</v>
      </c>
      <c r="M38">
        <f t="shared" ca="1" si="12"/>
        <v>192.5</v>
      </c>
      <c r="N38">
        <f t="shared" ca="1" si="12"/>
        <v>197.5</v>
      </c>
      <c r="O38">
        <f t="shared" ca="1" si="12"/>
        <v>0</v>
      </c>
      <c r="P38">
        <f t="shared" ca="1" si="12"/>
        <v>197.5</v>
      </c>
      <c r="Q38">
        <f t="shared" ca="1" si="12"/>
        <v>447.5</v>
      </c>
      <c r="R38">
        <f t="shared" ca="1" si="12"/>
        <v>290</v>
      </c>
      <c r="S38">
        <f t="shared" ca="1" si="12"/>
        <v>305</v>
      </c>
      <c r="T38">
        <f t="shared" ca="1" si="12"/>
        <v>312.5</v>
      </c>
      <c r="U38">
        <f t="shared" ca="1" si="12"/>
        <v>0</v>
      </c>
      <c r="V38">
        <f t="shared" ca="1" si="12"/>
        <v>312.5</v>
      </c>
      <c r="W38">
        <f t="shared" ca="1" si="12"/>
        <v>760</v>
      </c>
      <c r="X38">
        <f t="shared" ca="1" si="12"/>
        <v>437.07599999999996</v>
      </c>
      <c r="Y38">
        <f t="shared" ca="1" si="12"/>
        <v>0</v>
      </c>
      <c r="Z38">
        <f t="shared" ca="1" si="12"/>
        <v>1</v>
      </c>
      <c r="AA38" t="str">
        <f t="shared" ca="1" si="12"/>
        <v>1-M_J_C_BPU-125</v>
      </c>
      <c r="AB38">
        <f t="shared" ca="1" si="12"/>
        <v>3</v>
      </c>
      <c r="AC38" t="str">
        <f t="shared" ca="1" si="3"/>
        <v>M</v>
      </c>
      <c r="AD38" t="str">
        <f t="shared" ca="1" si="4"/>
        <v>BPU</v>
      </c>
      <c r="AE38" t="str">
        <f t="shared" ca="1" si="5"/>
        <v>C_BPU</v>
      </c>
      <c r="AF38" t="str">
        <f t="shared" ca="1" si="6"/>
        <v>C</v>
      </c>
      <c r="AG38" t="str">
        <f t="shared" ca="1" si="7"/>
        <v>MC_BPU</v>
      </c>
      <c r="AH38">
        <f t="shared" ca="1" si="13"/>
        <v>0</v>
      </c>
      <c r="AI38">
        <f t="shared" ca="1" si="13"/>
        <v>0</v>
      </c>
      <c r="AJ38">
        <f t="shared" ca="1" si="13"/>
        <v>0</v>
      </c>
      <c r="AK38">
        <f t="shared" ca="1" si="13"/>
        <v>0</v>
      </c>
      <c r="AL38">
        <f t="shared" ca="1" si="13"/>
        <v>0</v>
      </c>
      <c r="AM38">
        <f t="shared" ca="1" si="13"/>
        <v>0</v>
      </c>
      <c r="AN38">
        <f t="shared" ca="1" si="13"/>
        <v>437.07599999999996</v>
      </c>
      <c r="AO38">
        <f t="shared" ca="1" si="13"/>
        <v>0</v>
      </c>
      <c r="AP38" t="str">
        <f t="shared" ca="1" si="9"/>
        <v>Gariq Johnson</v>
      </c>
    </row>
    <row r="39" spans="1:42" x14ac:dyDescent="0.2">
      <c r="A39" t="str">
        <f t="shared" ca="1" si="2"/>
        <v>Harvey Race</v>
      </c>
      <c r="B39">
        <f t="shared" ca="1" si="12"/>
        <v>19</v>
      </c>
      <c r="C39" t="str">
        <f t="shared" ca="1" si="12"/>
        <v>M_T3_C_BPU</v>
      </c>
      <c r="D39">
        <f t="shared" ca="1" si="12"/>
        <v>120.55</v>
      </c>
      <c r="E39">
        <f t="shared" ca="1" si="12"/>
        <v>125</v>
      </c>
      <c r="F39">
        <f t="shared" ca="1" si="12"/>
        <v>0.57430000000000003</v>
      </c>
      <c r="G39">
        <f t="shared" ca="1" si="12"/>
        <v>240</v>
      </c>
      <c r="H39">
        <f t="shared" ca="1" si="12"/>
        <v>0</v>
      </c>
      <c r="I39">
        <f t="shared" ca="1" si="12"/>
        <v>260</v>
      </c>
      <c r="J39">
        <f t="shared" ca="1" si="12"/>
        <v>0</v>
      </c>
      <c r="K39">
        <f t="shared" ca="1" si="12"/>
        <v>260</v>
      </c>
      <c r="L39">
        <f t="shared" ca="1" si="12"/>
        <v>-140</v>
      </c>
      <c r="M39">
        <f t="shared" ca="1" si="12"/>
        <v>-140</v>
      </c>
      <c r="N39">
        <f t="shared" ca="1" si="12"/>
        <v>140</v>
      </c>
      <c r="O39">
        <f t="shared" ca="1" si="12"/>
        <v>0</v>
      </c>
      <c r="P39">
        <f t="shared" ca="1" si="12"/>
        <v>140</v>
      </c>
      <c r="Q39">
        <f t="shared" ca="1" si="12"/>
        <v>400</v>
      </c>
      <c r="R39">
        <f t="shared" ca="1" si="12"/>
        <v>300</v>
      </c>
      <c r="S39">
        <f t="shared" ca="1" si="12"/>
        <v>300</v>
      </c>
      <c r="T39">
        <f t="shared" ca="1" si="12"/>
        <v>-310</v>
      </c>
      <c r="U39">
        <f t="shared" ca="1" si="12"/>
        <v>0</v>
      </c>
      <c r="V39">
        <f t="shared" ca="1" si="12"/>
        <v>300</v>
      </c>
      <c r="W39">
        <f t="shared" ca="1" si="12"/>
        <v>700</v>
      </c>
      <c r="X39">
        <f t="shared" ca="1" si="12"/>
        <v>402.01000000000005</v>
      </c>
      <c r="Y39">
        <f t="shared" ca="1" si="12"/>
        <v>0</v>
      </c>
      <c r="Z39">
        <f t="shared" ca="1" si="12"/>
        <v>1</v>
      </c>
      <c r="AA39" t="str">
        <f t="shared" ca="1" si="12"/>
        <v>1-M_T3_C_BPU-125</v>
      </c>
      <c r="AB39">
        <f t="shared" ca="1" si="12"/>
        <v>3</v>
      </c>
      <c r="AC39" t="str">
        <f t="shared" ca="1" si="3"/>
        <v>M</v>
      </c>
      <c r="AD39" t="str">
        <f t="shared" ca="1" si="4"/>
        <v>BPU</v>
      </c>
      <c r="AE39" t="str">
        <f t="shared" ca="1" si="5"/>
        <v>C_BPU</v>
      </c>
      <c r="AF39" t="str">
        <f t="shared" ca="1" si="6"/>
        <v>C</v>
      </c>
      <c r="AG39" t="str">
        <f t="shared" ca="1" si="7"/>
        <v>MC_BPU</v>
      </c>
      <c r="AH39">
        <f t="shared" ca="1" si="13"/>
        <v>0</v>
      </c>
      <c r="AI39">
        <f t="shared" ca="1" si="13"/>
        <v>0</v>
      </c>
      <c r="AJ39">
        <f t="shared" ca="1" si="13"/>
        <v>0</v>
      </c>
      <c r="AK39">
        <f t="shared" ca="1" si="13"/>
        <v>0</v>
      </c>
      <c r="AL39">
        <f t="shared" ca="1" si="13"/>
        <v>0</v>
      </c>
      <c r="AM39">
        <f t="shared" ca="1" si="13"/>
        <v>0</v>
      </c>
      <c r="AN39">
        <f t="shared" ca="1" si="13"/>
        <v>402.01000000000005</v>
      </c>
      <c r="AO39">
        <f t="shared" ca="1" si="13"/>
        <v>0</v>
      </c>
      <c r="AP39" t="str">
        <f t="shared" ca="1" si="9"/>
        <v>Harvey Race</v>
      </c>
    </row>
    <row r="40" spans="1:42" x14ac:dyDescent="0.2">
      <c r="A40" t="str">
        <f t="shared" ca="1" si="2"/>
        <v>Lewis King</v>
      </c>
      <c r="B40">
        <f t="shared" ca="1" si="12"/>
        <v>23</v>
      </c>
      <c r="C40" t="str">
        <f t="shared" ca="1" si="12"/>
        <v>M_J_C_BPU</v>
      </c>
      <c r="D40">
        <f t="shared" ca="1" si="12"/>
        <v>138.69999999999999</v>
      </c>
      <c r="E40">
        <f t="shared" ca="1" si="12"/>
        <v>140</v>
      </c>
      <c r="F40">
        <f t="shared" ca="1" si="12"/>
        <v>0.55959999999999999</v>
      </c>
      <c r="G40">
        <f t="shared" ca="1" si="12"/>
        <v>320</v>
      </c>
      <c r="H40">
        <f t="shared" ca="1" si="12"/>
        <v>340</v>
      </c>
      <c r="I40">
        <f t="shared" ca="1" si="12"/>
        <v>350</v>
      </c>
      <c r="J40">
        <f t="shared" ca="1" si="12"/>
        <v>0</v>
      </c>
      <c r="K40">
        <f t="shared" ca="1" si="12"/>
        <v>350</v>
      </c>
      <c r="L40">
        <f t="shared" ca="1" si="12"/>
        <v>170</v>
      </c>
      <c r="M40">
        <f t="shared" ca="1" si="12"/>
        <v>185</v>
      </c>
      <c r="N40">
        <f t="shared" ca="1" si="12"/>
        <v>192.5</v>
      </c>
      <c r="O40">
        <f t="shared" ca="1" si="12"/>
        <v>0</v>
      </c>
      <c r="P40">
        <f t="shared" ca="1" si="12"/>
        <v>192.5</v>
      </c>
      <c r="Q40">
        <f t="shared" ca="1" si="12"/>
        <v>542.5</v>
      </c>
      <c r="R40">
        <f t="shared" ca="1" si="12"/>
        <v>260</v>
      </c>
      <c r="S40">
        <f t="shared" ca="1" si="12"/>
        <v>280</v>
      </c>
      <c r="T40">
        <f t="shared" ca="1" si="12"/>
        <v>-295</v>
      </c>
      <c r="U40">
        <f t="shared" ca="1" si="12"/>
        <v>0</v>
      </c>
      <c r="V40">
        <f t="shared" ca="1" si="12"/>
        <v>280</v>
      </c>
      <c r="W40">
        <f t="shared" ca="1" si="12"/>
        <v>822.5</v>
      </c>
      <c r="X40">
        <f t="shared" ca="1" si="12"/>
        <v>460.27100000000002</v>
      </c>
      <c r="Y40">
        <f t="shared" ca="1" si="12"/>
        <v>0</v>
      </c>
      <c r="Z40">
        <f t="shared" ca="1" si="12"/>
        <v>1</v>
      </c>
      <c r="AA40" t="str">
        <f t="shared" ca="1" si="12"/>
        <v>1-M_J_C_BPU-140</v>
      </c>
      <c r="AB40">
        <f t="shared" ca="1" si="12"/>
        <v>3</v>
      </c>
      <c r="AC40" t="str">
        <f t="shared" ca="1" si="3"/>
        <v>M</v>
      </c>
      <c r="AD40" t="str">
        <f t="shared" ca="1" si="4"/>
        <v>BPU</v>
      </c>
      <c r="AE40" t="str">
        <f t="shared" ca="1" si="5"/>
        <v>C_BPU</v>
      </c>
      <c r="AF40" t="str">
        <f t="shared" ca="1" si="6"/>
        <v>C</v>
      </c>
      <c r="AG40" t="str">
        <f t="shared" ca="1" si="7"/>
        <v>MC_BPU</v>
      </c>
      <c r="AH40">
        <f t="shared" ca="1" si="13"/>
        <v>0</v>
      </c>
      <c r="AI40">
        <f t="shared" ca="1" si="13"/>
        <v>0</v>
      </c>
      <c r="AJ40">
        <f t="shared" ca="1" si="13"/>
        <v>0</v>
      </c>
      <c r="AK40">
        <f t="shared" ca="1" si="13"/>
        <v>0</v>
      </c>
      <c r="AL40">
        <f t="shared" ca="1" si="13"/>
        <v>0</v>
      </c>
      <c r="AM40">
        <f t="shared" ca="1" si="13"/>
        <v>0</v>
      </c>
      <c r="AN40">
        <f t="shared" ca="1" si="13"/>
        <v>460.27100000000002</v>
      </c>
      <c r="AO40">
        <f t="shared" ca="1" si="13"/>
        <v>0</v>
      </c>
      <c r="AP40" t="str">
        <f t="shared" ca="1" si="9"/>
        <v>Lewis King</v>
      </c>
    </row>
    <row r="41" spans="1:42" x14ac:dyDescent="0.2">
      <c r="A41" t="str">
        <f t="shared" ca="1" si="2"/>
        <v>Will Holliday</v>
      </c>
      <c r="B41">
        <f t="shared" ca="1" si="12"/>
        <v>21</v>
      </c>
      <c r="C41" t="str">
        <f t="shared" ca="1" si="12"/>
        <v>M_J_C_BPU</v>
      </c>
      <c r="D41">
        <f t="shared" ca="1" si="12"/>
        <v>138.69999999999999</v>
      </c>
      <c r="E41">
        <f t="shared" ca="1" si="12"/>
        <v>140</v>
      </c>
      <c r="F41">
        <f t="shared" ca="1" si="12"/>
        <v>0.55959999999999999</v>
      </c>
      <c r="G41">
        <f t="shared" ca="1" si="12"/>
        <v>240</v>
      </c>
      <c r="H41">
        <f t="shared" ca="1" si="12"/>
        <v>-260</v>
      </c>
      <c r="I41">
        <f t="shared" ca="1" si="12"/>
        <v>270</v>
      </c>
      <c r="J41">
        <f t="shared" ca="1" si="12"/>
        <v>0</v>
      </c>
      <c r="K41">
        <f t="shared" ref="B41:AB50" ca="1" si="14">INDIRECT("'3-Lift'!"&amp;CELL("address",K41))</f>
        <v>270</v>
      </c>
      <c r="L41">
        <f t="shared" ca="1" si="14"/>
        <v>175</v>
      </c>
      <c r="M41">
        <f t="shared" ca="1" si="14"/>
        <v>182.5</v>
      </c>
      <c r="N41">
        <f t="shared" ca="1" si="14"/>
        <v>190</v>
      </c>
      <c r="O41">
        <f t="shared" ca="1" si="14"/>
        <v>0</v>
      </c>
      <c r="P41">
        <f t="shared" ca="1" si="14"/>
        <v>190</v>
      </c>
      <c r="Q41">
        <f t="shared" ca="1" si="14"/>
        <v>460</v>
      </c>
      <c r="R41">
        <f t="shared" ca="1" si="14"/>
        <v>270</v>
      </c>
      <c r="S41">
        <f t="shared" ca="1" si="14"/>
        <v>285</v>
      </c>
      <c r="T41">
        <f t="shared" ca="1" si="14"/>
        <v>295</v>
      </c>
      <c r="U41">
        <f t="shared" ca="1" si="14"/>
        <v>0</v>
      </c>
      <c r="V41">
        <f t="shared" ca="1" si="14"/>
        <v>295</v>
      </c>
      <c r="W41">
        <f t="shared" ca="1" si="14"/>
        <v>755</v>
      </c>
      <c r="X41">
        <f t="shared" ca="1" si="14"/>
        <v>422.49799999999999</v>
      </c>
      <c r="Y41">
        <f t="shared" ca="1" si="14"/>
        <v>0</v>
      </c>
      <c r="Z41">
        <f t="shared" ca="1" si="14"/>
        <v>1</v>
      </c>
      <c r="AA41" t="str">
        <f t="shared" ca="1" si="14"/>
        <v>2-M_J_C_BPU-140</v>
      </c>
      <c r="AB41">
        <f t="shared" ca="1" si="14"/>
        <v>3</v>
      </c>
      <c r="AC41" t="str">
        <f t="shared" ca="1" si="3"/>
        <v>M</v>
      </c>
      <c r="AD41" t="str">
        <f t="shared" ca="1" si="4"/>
        <v>BPU</v>
      </c>
      <c r="AE41" t="str">
        <f t="shared" ca="1" si="5"/>
        <v>C_BPU</v>
      </c>
      <c r="AF41" t="str">
        <f t="shared" ca="1" si="6"/>
        <v>C</v>
      </c>
      <c r="AG41" t="str">
        <f t="shared" ca="1" si="7"/>
        <v>MC_BPU</v>
      </c>
      <c r="AH41">
        <f t="shared" ca="1" si="13"/>
        <v>0</v>
      </c>
      <c r="AI41">
        <f t="shared" ca="1" si="13"/>
        <v>0</v>
      </c>
      <c r="AJ41">
        <f t="shared" ca="1" si="13"/>
        <v>0</v>
      </c>
      <c r="AK41">
        <f t="shared" ca="1" si="13"/>
        <v>0</v>
      </c>
      <c r="AL41">
        <f t="shared" ca="1" si="13"/>
        <v>0</v>
      </c>
      <c r="AM41">
        <f t="shared" ca="1" si="13"/>
        <v>0</v>
      </c>
      <c r="AN41">
        <f t="shared" ca="1" si="13"/>
        <v>422.49799999999999</v>
      </c>
      <c r="AO41">
        <f t="shared" ca="1" si="13"/>
        <v>0</v>
      </c>
      <c r="AP41" t="str">
        <f t="shared" ca="1" si="9"/>
        <v>Will Holliday</v>
      </c>
    </row>
    <row r="42" spans="1:42" x14ac:dyDescent="0.2">
      <c r="A42" t="str">
        <f t="shared" ca="1" si="2"/>
        <v>Aiden Pattison</v>
      </c>
      <c r="B42">
        <f t="shared" ca="1" si="14"/>
        <v>19</v>
      </c>
      <c r="C42" t="str">
        <f t="shared" ca="1" si="14"/>
        <v>M_T3_C_BPU</v>
      </c>
      <c r="D42">
        <f t="shared" ca="1" si="14"/>
        <v>136.75</v>
      </c>
      <c r="E42">
        <f t="shared" ca="1" si="14"/>
        <v>140</v>
      </c>
      <c r="F42">
        <f t="shared" ca="1" si="14"/>
        <v>0.56079999999999997</v>
      </c>
      <c r="G42">
        <f t="shared" ca="1" si="14"/>
        <v>220</v>
      </c>
      <c r="H42">
        <f t="shared" ca="1" si="14"/>
        <v>230</v>
      </c>
      <c r="I42">
        <f t="shared" ca="1" si="14"/>
        <v>242.5</v>
      </c>
      <c r="J42">
        <f t="shared" ca="1" si="14"/>
        <v>0</v>
      </c>
      <c r="K42">
        <f t="shared" ca="1" si="14"/>
        <v>242.5</v>
      </c>
      <c r="L42">
        <f t="shared" ca="1" si="14"/>
        <v>140</v>
      </c>
      <c r="M42">
        <f t="shared" ca="1" si="14"/>
        <v>152.5</v>
      </c>
      <c r="N42">
        <f t="shared" ca="1" si="14"/>
        <v>157.5</v>
      </c>
      <c r="O42">
        <f t="shared" ca="1" si="14"/>
        <v>0</v>
      </c>
      <c r="P42">
        <f t="shared" ca="1" si="14"/>
        <v>157.5</v>
      </c>
      <c r="Q42">
        <f t="shared" ca="1" si="14"/>
        <v>400</v>
      </c>
      <c r="R42">
        <f t="shared" ca="1" si="14"/>
        <v>220</v>
      </c>
      <c r="S42">
        <f t="shared" ca="1" si="14"/>
        <v>242.5</v>
      </c>
      <c r="T42">
        <f t="shared" ca="1" si="14"/>
        <v>-245</v>
      </c>
      <c r="U42">
        <f t="shared" ca="1" si="14"/>
        <v>0</v>
      </c>
      <c r="V42">
        <f t="shared" ca="1" si="14"/>
        <v>242.5</v>
      </c>
      <c r="W42">
        <f t="shared" ca="1" si="14"/>
        <v>642.5</v>
      </c>
      <c r="X42">
        <f t="shared" ca="1" si="14"/>
        <v>360.31399999999996</v>
      </c>
      <c r="Y42">
        <f t="shared" ca="1" si="14"/>
        <v>0</v>
      </c>
      <c r="Z42">
        <f t="shared" ca="1" si="14"/>
        <v>1</v>
      </c>
      <c r="AA42" t="str">
        <f t="shared" ca="1" si="14"/>
        <v>1-M_T3_C_BPU-140</v>
      </c>
      <c r="AB42">
        <f t="shared" ca="1" si="14"/>
        <v>3</v>
      </c>
      <c r="AC42" t="str">
        <f t="shared" ca="1" si="3"/>
        <v>M</v>
      </c>
      <c r="AD42" t="str">
        <f t="shared" ca="1" si="4"/>
        <v>BPU</v>
      </c>
      <c r="AE42" t="str">
        <f t="shared" ca="1" si="5"/>
        <v>C_BPU</v>
      </c>
      <c r="AF42" t="str">
        <f t="shared" ca="1" si="6"/>
        <v>C</v>
      </c>
      <c r="AG42" t="str">
        <f t="shared" ca="1" si="7"/>
        <v>MC_BPU</v>
      </c>
      <c r="AH42">
        <f t="shared" ca="1" si="13"/>
        <v>0</v>
      </c>
      <c r="AI42">
        <f t="shared" ca="1" si="13"/>
        <v>0</v>
      </c>
      <c r="AJ42">
        <f t="shared" ca="1" si="13"/>
        <v>0</v>
      </c>
      <c r="AK42">
        <f t="shared" ca="1" si="13"/>
        <v>0</v>
      </c>
      <c r="AL42">
        <f t="shared" ca="1" si="13"/>
        <v>0</v>
      </c>
      <c r="AM42">
        <f t="shared" ca="1" si="13"/>
        <v>0</v>
      </c>
      <c r="AN42">
        <f t="shared" ca="1" si="13"/>
        <v>360.31399999999996</v>
      </c>
      <c r="AO42">
        <f t="shared" ca="1" si="13"/>
        <v>0</v>
      </c>
      <c r="AP42" t="str">
        <f t="shared" ca="1" si="9"/>
        <v>Aiden Pattison</v>
      </c>
    </row>
    <row r="43" spans="1:42" x14ac:dyDescent="0.2">
      <c r="A43">
        <f t="shared" ca="1" si="2"/>
        <v>0</v>
      </c>
      <c r="B43">
        <f t="shared" ca="1" si="14"/>
        <v>0</v>
      </c>
      <c r="C43">
        <f t="shared" ca="1" si="14"/>
        <v>0</v>
      </c>
      <c r="D43">
        <f t="shared" ca="1" si="14"/>
        <v>0</v>
      </c>
      <c r="E43">
        <f t="shared" ca="1" si="14"/>
        <v>0</v>
      </c>
      <c r="F43">
        <f t="shared" ca="1" si="14"/>
        <v>0</v>
      </c>
      <c r="G43">
        <f t="shared" ca="1" si="14"/>
        <v>0</v>
      </c>
      <c r="H43">
        <f t="shared" ca="1" si="14"/>
        <v>0</v>
      </c>
      <c r="I43">
        <f t="shared" ca="1" si="14"/>
        <v>0</v>
      </c>
      <c r="J43">
        <f t="shared" ca="1" si="14"/>
        <v>0</v>
      </c>
      <c r="K43">
        <f t="shared" ca="1" si="14"/>
        <v>0</v>
      </c>
      <c r="L43">
        <f t="shared" ca="1" si="14"/>
        <v>0</v>
      </c>
      <c r="M43">
        <f t="shared" ca="1" si="14"/>
        <v>0</v>
      </c>
      <c r="N43">
        <f t="shared" ca="1" si="14"/>
        <v>0</v>
      </c>
      <c r="O43">
        <f t="shared" ca="1" si="14"/>
        <v>0</v>
      </c>
      <c r="P43">
        <f t="shared" ca="1" si="14"/>
        <v>0</v>
      </c>
      <c r="Q43">
        <f t="shared" ca="1" si="14"/>
        <v>0</v>
      </c>
      <c r="R43">
        <f t="shared" ca="1" si="14"/>
        <v>0</v>
      </c>
      <c r="S43">
        <f t="shared" ca="1" si="14"/>
        <v>0</v>
      </c>
      <c r="T43">
        <f t="shared" ca="1" si="14"/>
        <v>0</v>
      </c>
      <c r="U43">
        <f t="shared" ca="1" si="14"/>
        <v>0</v>
      </c>
      <c r="V43">
        <f t="shared" ca="1" si="14"/>
        <v>0</v>
      </c>
      <c r="W43">
        <f t="shared" ca="1" si="14"/>
        <v>0</v>
      </c>
      <c r="X43">
        <f t="shared" ca="1" si="14"/>
        <v>0</v>
      </c>
      <c r="Y43">
        <f t="shared" ca="1" si="14"/>
        <v>0</v>
      </c>
      <c r="Z43">
        <f t="shared" ca="1" si="14"/>
        <v>0</v>
      </c>
      <c r="AA43">
        <f t="shared" ca="1" si="14"/>
        <v>0</v>
      </c>
      <c r="AB43">
        <f t="shared" ca="1" si="14"/>
        <v>0</v>
      </c>
      <c r="AC43" t="str">
        <f t="shared" ca="1" si="3"/>
        <v/>
      </c>
      <c r="AD43" t="str">
        <f t="shared" ca="1" si="4"/>
        <v>BPU</v>
      </c>
      <c r="AE43" t="str">
        <f t="shared" ca="1" si="5"/>
        <v>0</v>
      </c>
      <c r="AF43" t="str">
        <f t="shared" ca="1" si="6"/>
        <v>0</v>
      </c>
      <c r="AG43" t="str">
        <f t="shared" ca="1" si="7"/>
        <v>0</v>
      </c>
      <c r="AH43">
        <f t="shared" ca="1" si="13"/>
        <v>0</v>
      </c>
      <c r="AI43">
        <f t="shared" ca="1" si="13"/>
        <v>0</v>
      </c>
      <c r="AJ43">
        <f t="shared" ca="1" si="13"/>
        <v>0</v>
      </c>
      <c r="AK43">
        <f t="shared" ca="1" si="13"/>
        <v>0</v>
      </c>
      <c r="AL43">
        <f t="shared" ca="1" si="13"/>
        <v>0</v>
      </c>
      <c r="AM43">
        <f t="shared" ca="1" si="13"/>
        <v>0</v>
      </c>
      <c r="AN43">
        <f t="shared" ca="1" si="13"/>
        <v>0</v>
      </c>
      <c r="AO43">
        <f t="shared" ca="1" si="13"/>
        <v>0</v>
      </c>
      <c r="AP43">
        <f t="shared" ca="1" si="9"/>
        <v>0</v>
      </c>
    </row>
    <row r="44" spans="1:42" x14ac:dyDescent="0.2">
      <c r="A44">
        <f t="shared" ca="1" si="2"/>
        <v>0</v>
      </c>
      <c r="B44">
        <f t="shared" ca="1" si="14"/>
        <v>0</v>
      </c>
      <c r="C44">
        <f t="shared" ca="1" si="14"/>
        <v>0</v>
      </c>
      <c r="D44">
        <f t="shared" ca="1" si="14"/>
        <v>0</v>
      </c>
      <c r="E44">
        <f t="shared" ca="1" si="14"/>
        <v>0</v>
      </c>
      <c r="F44">
        <f t="shared" ca="1" si="14"/>
        <v>0</v>
      </c>
      <c r="G44">
        <f t="shared" ca="1" si="14"/>
        <v>0</v>
      </c>
      <c r="H44">
        <f t="shared" ca="1" si="14"/>
        <v>0</v>
      </c>
      <c r="I44">
        <f t="shared" ca="1" si="14"/>
        <v>0</v>
      </c>
      <c r="J44">
        <f t="shared" ca="1" si="14"/>
        <v>0</v>
      </c>
      <c r="K44">
        <f t="shared" ca="1" si="14"/>
        <v>0</v>
      </c>
      <c r="L44">
        <f t="shared" ca="1" si="14"/>
        <v>0</v>
      </c>
      <c r="M44">
        <f t="shared" ca="1" si="14"/>
        <v>0</v>
      </c>
      <c r="N44">
        <f t="shared" ca="1" si="14"/>
        <v>0</v>
      </c>
      <c r="O44">
        <f t="shared" ca="1" si="14"/>
        <v>0</v>
      </c>
      <c r="P44">
        <f t="shared" ca="1" si="14"/>
        <v>0</v>
      </c>
      <c r="Q44">
        <f t="shared" ca="1" si="14"/>
        <v>0</v>
      </c>
      <c r="R44">
        <f t="shared" ca="1" si="14"/>
        <v>0</v>
      </c>
      <c r="S44">
        <f t="shared" ca="1" si="14"/>
        <v>0</v>
      </c>
      <c r="T44">
        <f t="shared" ca="1" si="14"/>
        <v>0</v>
      </c>
      <c r="U44">
        <f t="shared" ca="1" si="14"/>
        <v>0</v>
      </c>
      <c r="V44">
        <f t="shared" ca="1" si="14"/>
        <v>0</v>
      </c>
      <c r="W44">
        <f t="shared" ca="1" si="14"/>
        <v>0</v>
      </c>
      <c r="X44">
        <f t="shared" ca="1" si="14"/>
        <v>0</v>
      </c>
      <c r="Y44">
        <f t="shared" ca="1" si="14"/>
        <v>0</v>
      </c>
      <c r="Z44">
        <f t="shared" ca="1" si="14"/>
        <v>0</v>
      </c>
      <c r="AA44">
        <f t="shared" ca="1" si="14"/>
        <v>0</v>
      </c>
      <c r="AB44">
        <f t="shared" ca="1" si="14"/>
        <v>0</v>
      </c>
      <c r="AC44" t="str">
        <f t="shared" ca="1" si="3"/>
        <v/>
      </c>
      <c r="AD44" t="str">
        <f t="shared" ca="1" si="4"/>
        <v>BPU</v>
      </c>
      <c r="AE44" t="str">
        <f t="shared" ca="1" si="5"/>
        <v>0</v>
      </c>
      <c r="AF44" t="str">
        <f t="shared" ca="1" si="6"/>
        <v>0</v>
      </c>
      <c r="AG44" t="str">
        <f t="shared" ca="1" si="7"/>
        <v>0</v>
      </c>
      <c r="AH44">
        <f t="shared" ca="1" si="13"/>
        <v>0</v>
      </c>
      <c r="AI44">
        <f t="shared" ca="1" si="13"/>
        <v>0</v>
      </c>
      <c r="AJ44">
        <f t="shared" ca="1" si="13"/>
        <v>0</v>
      </c>
      <c r="AK44">
        <f t="shared" ca="1" si="13"/>
        <v>0</v>
      </c>
      <c r="AL44">
        <f t="shared" ca="1" si="13"/>
        <v>0</v>
      </c>
      <c r="AM44">
        <f t="shared" ca="1" si="13"/>
        <v>0</v>
      </c>
      <c r="AN44">
        <f t="shared" ca="1" si="13"/>
        <v>0</v>
      </c>
      <c r="AO44">
        <f t="shared" ca="1" si="13"/>
        <v>0</v>
      </c>
      <c r="AP44">
        <f t="shared" ca="1" si="9"/>
        <v>0</v>
      </c>
    </row>
    <row r="45" spans="1:42" x14ac:dyDescent="0.2">
      <c r="A45">
        <f t="shared" ca="1" si="2"/>
        <v>0</v>
      </c>
      <c r="B45">
        <f t="shared" ca="1" si="14"/>
        <v>0</v>
      </c>
      <c r="C45">
        <f t="shared" ca="1" si="14"/>
        <v>0</v>
      </c>
      <c r="D45">
        <f t="shared" ca="1" si="14"/>
        <v>0</v>
      </c>
      <c r="E45">
        <f t="shared" ca="1" si="14"/>
        <v>0</v>
      </c>
      <c r="F45">
        <f t="shared" ca="1" si="14"/>
        <v>0</v>
      </c>
      <c r="G45">
        <f t="shared" ca="1" si="14"/>
        <v>0</v>
      </c>
      <c r="H45">
        <f t="shared" ca="1" si="14"/>
        <v>0</v>
      </c>
      <c r="I45">
        <f t="shared" ca="1" si="14"/>
        <v>0</v>
      </c>
      <c r="J45">
        <f t="shared" ca="1" si="14"/>
        <v>0</v>
      </c>
      <c r="K45">
        <f t="shared" ca="1" si="14"/>
        <v>0</v>
      </c>
      <c r="L45">
        <f t="shared" ca="1" si="14"/>
        <v>0</v>
      </c>
      <c r="M45">
        <f t="shared" ca="1" si="14"/>
        <v>0</v>
      </c>
      <c r="N45">
        <f t="shared" ca="1" si="14"/>
        <v>0</v>
      </c>
      <c r="O45">
        <f t="shared" ca="1" si="14"/>
        <v>0</v>
      </c>
      <c r="P45">
        <f t="shared" ca="1" si="14"/>
        <v>0</v>
      </c>
      <c r="Q45">
        <f t="shared" ca="1" si="14"/>
        <v>0</v>
      </c>
      <c r="R45">
        <f t="shared" ca="1" si="14"/>
        <v>0</v>
      </c>
      <c r="S45">
        <f t="shared" ca="1" si="14"/>
        <v>0</v>
      </c>
      <c r="T45">
        <f t="shared" ca="1" si="14"/>
        <v>0</v>
      </c>
      <c r="U45">
        <f t="shared" ca="1" si="14"/>
        <v>0</v>
      </c>
      <c r="V45">
        <f t="shared" ca="1" si="14"/>
        <v>0</v>
      </c>
      <c r="W45">
        <f t="shared" ca="1" si="14"/>
        <v>0</v>
      </c>
      <c r="X45">
        <f t="shared" ca="1" si="14"/>
        <v>0</v>
      </c>
      <c r="Y45">
        <f t="shared" ca="1" si="14"/>
        <v>0</v>
      </c>
      <c r="Z45">
        <f t="shared" ca="1" si="14"/>
        <v>0</v>
      </c>
      <c r="AA45">
        <f t="shared" ca="1" si="14"/>
        <v>0</v>
      </c>
      <c r="AB45">
        <f t="shared" ca="1" si="14"/>
        <v>0</v>
      </c>
      <c r="AC45" t="str">
        <f t="shared" ca="1" si="3"/>
        <v/>
      </c>
      <c r="AD45" t="str">
        <f t="shared" ca="1" si="4"/>
        <v>BPU</v>
      </c>
      <c r="AE45" t="str">
        <f t="shared" ca="1" si="5"/>
        <v>0</v>
      </c>
      <c r="AF45" t="str">
        <f t="shared" ca="1" si="6"/>
        <v>0</v>
      </c>
      <c r="AG45" t="str">
        <f t="shared" ca="1" si="7"/>
        <v>0</v>
      </c>
      <c r="AH45">
        <f t="shared" ca="1" si="13"/>
        <v>0</v>
      </c>
      <c r="AI45">
        <f t="shared" ca="1" si="13"/>
        <v>0</v>
      </c>
      <c r="AJ45">
        <f t="shared" ca="1" si="13"/>
        <v>0</v>
      </c>
      <c r="AK45">
        <f t="shared" ca="1" si="13"/>
        <v>0</v>
      </c>
      <c r="AL45">
        <f t="shared" ca="1" si="13"/>
        <v>0</v>
      </c>
      <c r="AM45">
        <f t="shared" ca="1" si="13"/>
        <v>0</v>
      </c>
      <c r="AN45">
        <f t="shared" ca="1" si="13"/>
        <v>0</v>
      </c>
      <c r="AO45">
        <f t="shared" ca="1" si="13"/>
        <v>0</v>
      </c>
      <c r="AP45">
        <f t="shared" ca="1" si="9"/>
        <v>0</v>
      </c>
    </row>
    <row r="46" spans="1:42" x14ac:dyDescent="0.2">
      <c r="A46">
        <f t="shared" ca="1" si="2"/>
        <v>0</v>
      </c>
      <c r="B46">
        <f t="shared" ca="1" si="14"/>
        <v>0</v>
      </c>
      <c r="C46">
        <f t="shared" ca="1" si="14"/>
        <v>0</v>
      </c>
      <c r="D46">
        <f t="shared" ca="1" si="14"/>
        <v>0</v>
      </c>
      <c r="E46">
        <f t="shared" ca="1" si="14"/>
        <v>0</v>
      </c>
      <c r="F46">
        <f t="shared" ca="1" si="14"/>
        <v>0</v>
      </c>
      <c r="G46">
        <f t="shared" ca="1" si="14"/>
        <v>0</v>
      </c>
      <c r="H46">
        <f t="shared" ca="1" si="14"/>
        <v>0</v>
      </c>
      <c r="I46">
        <f t="shared" ca="1" si="14"/>
        <v>0</v>
      </c>
      <c r="J46">
        <f t="shared" ca="1" si="14"/>
        <v>0</v>
      </c>
      <c r="K46">
        <f t="shared" ca="1" si="14"/>
        <v>0</v>
      </c>
      <c r="L46">
        <f t="shared" ca="1" si="14"/>
        <v>0</v>
      </c>
      <c r="M46">
        <f t="shared" ca="1" si="14"/>
        <v>0</v>
      </c>
      <c r="N46">
        <f t="shared" ca="1" si="14"/>
        <v>0</v>
      </c>
      <c r="O46">
        <f t="shared" ca="1" si="14"/>
        <v>0</v>
      </c>
      <c r="P46">
        <f t="shared" ca="1" si="14"/>
        <v>0</v>
      </c>
      <c r="Q46">
        <f t="shared" ca="1" si="14"/>
        <v>0</v>
      </c>
      <c r="R46">
        <f t="shared" ca="1" si="14"/>
        <v>0</v>
      </c>
      <c r="S46">
        <f t="shared" ca="1" si="14"/>
        <v>0</v>
      </c>
      <c r="T46">
        <f t="shared" ca="1" si="14"/>
        <v>0</v>
      </c>
      <c r="U46">
        <f t="shared" ca="1" si="14"/>
        <v>0</v>
      </c>
      <c r="V46">
        <f t="shared" ca="1" si="14"/>
        <v>0</v>
      </c>
      <c r="W46">
        <f t="shared" ca="1" si="14"/>
        <v>0</v>
      </c>
      <c r="X46">
        <f t="shared" ca="1" si="14"/>
        <v>0</v>
      </c>
      <c r="Y46">
        <f t="shared" ca="1" si="14"/>
        <v>0</v>
      </c>
      <c r="Z46">
        <f t="shared" ca="1" si="14"/>
        <v>0</v>
      </c>
      <c r="AA46">
        <f t="shared" ca="1" si="14"/>
        <v>0</v>
      </c>
      <c r="AB46">
        <f t="shared" ca="1" si="14"/>
        <v>0</v>
      </c>
      <c r="AC46" t="str">
        <f t="shared" ca="1" si="3"/>
        <v/>
      </c>
      <c r="AD46" t="str">
        <f t="shared" ca="1" si="4"/>
        <v>BPU</v>
      </c>
      <c r="AE46" t="str">
        <f t="shared" ca="1" si="5"/>
        <v>0</v>
      </c>
      <c r="AF46" t="str">
        <f t="shared" ca="1" si="6"/>
        <v>0</v>
      </c>
      <c r="AG46" t="str">
        <f t="shared" ca="1" si="7"/>
        <v>0</v>
      </c>
      <c r="AH46">
        <f t="shared" ca="1" si="13"/>
        <v>0</v>
      </c>
      <c r="AI46">
        <f t="shared" ca="1" si="13"/>
        <v>0</v>
      </c>
      <c r="AJ46">
        <f t="shared" ca="1" si="13"/>
        <v>0</v>
      </c>
      <c r="AK46">
        <f t="shared" ca="1" si="13"/>
        <v>0</v>
      </c>
      <c r="AL46">
        <f t="shared" ca="1" si="13"/>
        <v>0</v>
      </c>
      <c r="AM46">
        <f t="shared" ca="1" si="13"/>
        <v>0</v>
      </c>
      <c r="AN46">
        <f t="shared" ca="1" si="13"/>
        <v>0</v>
      </c>
      <c r="AO46">
        <f t="shared" ca="1" si="13"/>
        <v>0</v>
      </c>
      <c r="AP46">
        <f t="shared" ca="1" si="9"/>
        <v>0</v>
      </c>
    </row>
    <row r="47" spans="1:42" x14ac:dyDescent="0.2">
      <c r="A47">
        <f t="shared" ca="1" si="2"/>
        <v>0</v>
      </c>
      <c r="B47">
        <f t="shared" ca="1" si="14"/>
        <v>0</v>
      </c>
      <c r="C47">
        <f t="shared" ca="1" si="14"/>
        <v>0</v>
      </c>
      <c r="D47">
        <f t="shared" ca="1" si="14"/>
        <v>0</v>
      </c>
      <c r="E47">
        <f t="shared" ca="1" si="14"/>
        <v>0</v>
      </c>
      <c r="F47">
        <f t="shared" ca="1" si="14"/>
        <v>0</v>
      </c>
      <c r="G47">
        <f t="shared" ca="1" si="14"/>
        <v>0</v>
      </c>
      <c r="H47">
        <f t="shared" ca="1" si="14"/>
        <v>0</v>
      </c>
      <c r="I47">
        <f t="shared" ca="1" si="14"/>
        <v>0</v>
      </c>
      <c r="J47">
        <f t="shared" ca="1" si="14"/>
        <v>0</v>
      </c>
      <c r="K47">
        <f t="shared" ca="1" si="14"/>
        <v>0</v>
      </c>
      <c r="L47">
        <f t="shared" ca="1" si="14"/>
        <v>0</v>
      </c>
      <c r="M47">
        <f t="shared" ca="1" si="14"/>
        <v>0</v>
      </c>
      <c r="N47">
        <f t="shared" ca="1" si="14"/>
        <v>0</v>
      </c>
      <c r="O47">
        <f t="shared" ca="1" si="14"/>
        <v>0</v>
      </c>
      <c r="P47">
        <f t="shared" ca="1" si="14"/>
        <v>0</v>
      </c>
      <c r="Q47">
        <f t="shared" ca="1" si="14"/>
        <v>0</v>
      </c>
      <c r="R47">
        <f t="shared" ca="1" si="14"/>
        <v>0</v>
      </c>
      <c r="S47">
        <f t="shared" ca="1" si="14"/>
        <v>0</v>
      </c>
      <c r="T47">
        <f t="shared" ca="1" si="14"/>
        <v>0</v>
      </c>
      <c r="U47">
        <f t="shared" ca="1" si="14"/>
        <v>0</v>
      </c>
      <c r="V47">
        <f t="shared" ca="1" si="14"/>
        <v>0</v>
      </c>
      <c r="W47">
        <f t="shared" ca="1" si="14"/>
        <v>0</v>
      </c>
      <c r="X47">
        <f t="shared" ca="1" si="14"/>
        <v>0</v>
      </c>
      <c r="Y47">
        <f t="shared" ca="1" si="14"/>
        <v>0</v>
      </c>
      <c r="Z47">
        <f t="shared" ca="1" si="14"/>
        <v>0</v>
      </c>
      <c r="AA47">
        <f t="shared" ca="1" si="14"/>
        <v>0</v>
      </c>
      <c r="AB47">
        <f t="shared" ca="1" si="14"/>
        <v>0</v>
      </c>
      <c r="AC47" t="str">
        <f t="shared" ca="1" si="3"/>
        <v/>
      </c>
      <c r="AD47" t="str">
        <f t="shared" ca="1" si="4"/>
        <v>BPU</v>
      </c>
      <c r="AE47" t="str">
        <f t="shared" ca="1" si="5"/>
        <v>0</v>
      </c>
      <c r="AF47" t="str">
        <f t="shared" ca="1" si="6"/>
        <v>0</v>
      </c>
      <c r="AG47" t="str">
        <f t="shared" ca="1" si="7"/>
        <v>0</v>
      </c>
      <c r="AH47">
        <f t="shared" ca="1" si="13"/>
        <v>0</v>
      </c>
      <c r="AI47">
        <f t="shared" ca="1" si="13"/>
        <v>0</v>
      </c>
      <c r="AJ47">
        <f t="shared" ca="1" si="13"/>
        <v>0</v>
      </c>
      <c r="AK47">
        <f t="shared" ca="1" si="13"/>
        <v>0</v>
      </c>
      <c r="AL47">
        <f t="shared" ca="1" si="13"/>
        <v>0</v>
      </c>
      <c r="AM47">
        <f t="shared" ca="1" si="13"/>
        <v>0</v>
      </c>
      <c r="AN47">
        <f t="shared" ca="1" si="13"/>
        <v>0</v>
      </c>
      <c r="AO47">
        <f t="shared" ca="1" si="13"/>
        <v>0</v>
      </c>
      <c r="AP47">
        <f t="shared" ca="1" si="9"/>
        <v>0</v>
      </c>
    </row>
    <row r="48" spans="1:42" x14ac:dyDescent="0.2">
      <c r="A48">
        <f t="shared" ca="1" si="2"/>
        <v>0</v>
      </c>
      <c r="B48">
        <f t="shared" ca="1" si="14"/>
        <v>0</v>
      </c>
      <c r="C48">
        <f t="shared" ca="1" si="14"/>
        <v>0</v>
      </c>
      <c r="D48">
        <f t="shared" ca="1" si="14"/>
        <v>0</v>
      </c>
      <c r="E48">
        <f t="shared" ca="1" si="14"/>
        <v>0</v>
      </c>
      <c r="F48">
        <f t="shared" ca="1" si="14"/>
        <v>0</v>
      </c>
      <c r="G48">
        <f t="shared" ca="1" si="14"/>
        <v>0</v>
      </c>
      <c r="H48">
        <f t="shared" ca="1" si="14"/>
        <v>0</v>
      </c>
      <c r="I48">
        <f t="shared" ca="1" si="14"/>
        <v>0</v>
      </c>
      <c r="J48">
        <f t="shared" ca="1" si="14"/>
        <v>0</v>
      </c>
      <c r="K48">
        <f t="shared" ca="1" si="14"/>
        <v>0</v>
      </c>
      <c r="L48">
        <f t="shared" ca="1" si="14"/>
        <v>0</v>
      </c>
      <c r="M48">
        <f t="shared" ca="1" si="14"/>
        <v>0</v>
      </c>
      <c r="N48">
        <f t="shared" ca="1" si="14"/>
        <v>0</v>
      </c>
      <c r="O48">
        <f t="shared" ca="1" si="14"/>
        <v>0</v>
      </c>
      <c r="P48">
        <f t="shared" ca="1" si="14"/>
        <v>0</v>
      </c>
      <c r="Q48">
        <f t="shared" ca="1" si="14"/>
        <v>0</v>
      </c>
      <c r="R48">
        <f t="shared" ca="1" si="14"/>
        <v>0</v>
      </c>
      <c r="S48">
        <f t="shared" ca="1" si="14"/>
        <v>0</v>
      </c>
      <c r="T48">
        <f t="shared" ca="1" si="14"/>
        <v>0</v>
      </c>
      <c r="U48">
        <f t="shared" ca="1" si="14"/>
        <v>0</v>
      </c>
      <c r="V48">
        <f t="shared" ca="1" si="14"/>
        <v>0</v>
      </c>
      <c r="W48">
        <f t="shared" ca="1" si="14"/>
        <v>0</v>
      </c>
      <c r="X48">
        <f t="shared" ca="1" si="14"/>
        <v>0</v>
      </c>
      <c r="Y48">
        <f t="shared" ca="1" si="14"/>
        <v>0</v>
      </c>
      <c r="Z48">
        <f t="shared" ca="1" si="14"/>
        <v>0</v>
      </c>
      <c r="AA48">
        <f t="shared" ca="1" si="14"/>
        <v>0</v>
      </c>
      <c r="AB48">
        <f t="shared" ca="1" si="14"/>
        <v>0</v>
      </c>
      <c r="AC48" t="str">
        <f t="shared" ca="1" si="3"/>
        <v/>
      </c>
      <c r="AD48" t="str">
        <f t="shared" ca="1" si="4"/>
        <v>BPU</v>
      </c>
      <c r="AE48" t="str">
        <f t="shared" ca="1" si="5"/>
        <v>0</v>
      </c>
      <c r="AF48" t="str">
        <f t="shared" ca="1" si="6"/>
        <v>0</v>
      </c>
      <c r="AG48" t="str">
        <f t="shared" ca="1" si="7"/>
        <v>0</v>
      </c>
      <c r="AH48">
        <f t="shared" ca="1" si="13"/>
        <v>0</v>
      </c>
      <c r="AI48">
        <f t="shared" ca="1" si="13"/>
        <v>0</v>
      </c>
      <c r="AJ48">
        <f t="shared" ca="1" si="13"/>
        <v>0</v>
      </c>
      <c r="AK48">
        <f t="shared" ca="1" si="13"/>
        <v>0</v>
      </c>
      <c r="AL48">
        <f t="shared" ca="1" si="13"/>
        <v>0</v>
      </c>
      <c r="AM48">
        <f t="shared" ca="1" si="13"/>
        <v>0</v>
      </c>
      <c r="AN48">
        <f t="shared" ca="1" si="13"/>
        <v>0</v>
      </c>
      <c r="AO48">
        <f t="shared" ca="1" si="13"/>
        <v>0</v>
      </c>
      <c r="AP48">
        <f t="shared" ca="1" si="9"/>
        <v>0</v>
      </c>
    </row>
    <row r="49" spans="1:42" x14ac:dyDescent="0.2">
      <c r="A49">
        <f t="shared" ca="1" si="2"/>
        <v>0</v>
      </c>
      <c r="B49">
        <f t="shared" ca="1" si="14"/>
        <v>0</v>
      </c>
      <c r="C49">
        <f t="shared" ca="1" si="14"/>
        <v>0</v>
      </c>
      <c r="D49">
        <f t="shared" ca="1" si="14"/>
        <v>0</v>
      </c>
      <c r="E49">
        <f t="shared" ca="1" si="14"/>
        <v>0</v>
      </c>
      <c r="F49">
        <f t="shared" ca="1" si="14"/>
        <v>0</v>
      </c>
      <c r="G49">
        <f t="shared" ca="1" si="14"/>
        <v>0</v>
      </c>
      <c r="H49">
        <f t="shared" ca="1" si="14"/>
        <v>0</v>
      </c>
      <c r="I49">
        <f t="shared" ca="1" si="14"/>
        <v>0</v>
      </c>
      <c r="J49">
        <f t="shared" ca="1" si="14"/>
        <v>0</v>
      </c>
      <c r="K49">
        <f t="shared" ca="1" si="14"/>
        <v>0</v>
      </c>
      <c r="L49">
        <f t="shared" ca="1" si="14"/>
        <v>0</v>
      </c>
      <c r="M49">
        <f t="shared" ca="1" si="14"/>
        <v>0</v>
      </c>
      <c r="N49">
        <f t="shared" ca="1" si="14"/>
        <v>0</v>
      </c>
      <c r="O49">
        <f t="shared" ca="1" si="14"/>
        <v>0</v>
      </c>
      <c r="P49">
        <f t="shared" ca="1" si="14"/>
        <v>0</v>
      </c>
      <c r="Q49">
        <f t="shared" ca="1" si="14"/>
        <v>0</v>
      </c>
      <c r="R49">
        <f t="shared" ca="1" si="14"/>
        <v>0</v>
      </c>
      <c r="S49">
        <f t="shared" ca="1" si="14"/>
        <v>0</v>
      </c>
      <c r="T49">
        <f t="shared" ca="1" si="14"/>
        <v>0</v>
      </c>
      <c r="U49">
        <f t="shared" ca="1" si="14"/>
        <v>0</v>
      </c>
      <c r="V49">
        <f t="shared" ca="1" si="14"/>
        <v>0</v>
      </c>
      <c r="W49">
        <f t="shared" ca="1" si="14"/>
        <v>0</v>
      </c>
      <c r="X49">
        <f t="shared" ca="1" si="14"/>
        <v>0</v>
      </c>
      <c r="Y49">
        <f t="shared" ca="1" si="14"/>
        <v>0</v>
      </c>
      <c r="Z49">
        <f t="shared" ca="1" si="14"/>
        <v>0</v>
      </c>
      <c r="AA49">
        <f t="shared" ca="1" si="14"/>
        <v>0</v>
      </c>
      <c r="AB49">
        <f t="shared" ca="1" si="14"/>
        <v>0</v>
      </c>
      <c r="AC49" t="str">
        <f t="shared" ca="1" si="3"/>
        <v/>
      </c>
      <c r="AD49" t="str">
        <f t="shared" ca="1" si="4"/>
        <v>BPU</v>
      </c>
      <c r="AE49" t="str">
        <f t="shared" ca="1" si="5"/>
        <v>0</v>
      </c>
      <c r="AF49" t="str">
        <f t="shared" ca="1" si="6"/>
        <v>0</v>
      </c>
      <c r="AG49" t="str">
        <f t="shared" ca="1" si="7"/>
        <v>0</v>
      </c>
      <c r="AH49">
        <f t="shared" ca="1" si="13"/>
        <v>0</v>
      </c>
      <c r="AI49">
        <f t="shared" ca="1" si="13"/>
        <v>0</v>
      </c>
      <c r="AJ49">
        <f t="shared" ca="1" si="13"/>
        <v>0</v>
      </c>
      <c r="AK49">
        <f t="shared" ca="1" si="13"/>
        <v>0</v>
      </c>
      <c r="AL49">
        <f t="shared" ca="1" si="13"/>
        <v>0</v>
      </c>
      <c r="AM49">
        <f t="shared" ca="1" si="13"/>
        <v>0</v>
      </c>
      <c r="AN49">
        <f t="shared" ca="1" si="13"/>
        <v>0</v>
      </c>
      <c r="AO49">
        <f t="shared" ca="1" si="13"/>
        <v>0</v>
      </c>
      <c r="AP49">
        <f t="shared" ca="1" si="9"/>
        <v>0</v>
      </c>
    </row>
    <row r="50" spans="1:42" x14ac:dyDescent="0.2">
      <c r="A50">
        <f t="shared" ca="1" si="2"/>
        <v>0</v>
      </c>
      <c r="B50">
        <f t="shared" ca="1" si="14"/>
        <v>0</v>
      </c>
      <c r="C50">
        <f t="shared" ca="1" si="14"/>
        <v>0</v>
      </c>
      <c r="D50">
        <f t="shared" ca="1" si="14"/>
        <v>0</v>
      </c>
      <c r="E50">
        <f t="shared" ca="1" si="14"/>
        <v>0</v>
      </c>
      <c r="F50">
        <f t="shared" ca="1" si="14"/>
        <v>0</v>
      </c>
      <c r="G50">
        <f t="shared" ca="1" si="14"/>
        <v>0</v>
      </c>
      <c r="H50">
        <f t="shared" ca="1" si="14"/>
        <v>0</v>
      </c>
      <c r="I50">
        <f t="shared" ca="1" si="14"/>
        <v>0</v>
      </c>
      <c r="J50">
        <f t="shared" ca="1" si="14"/>
        <v>0</v>
      </c>
      <c r="K50">
        <f t="shared" ca="1" si="14"/>
        <v>0</v>
      </c>
      <c r="L50">
        <f t="shared" ca="1" si="14"/>
        <v>0</v>
      </c>
      <c r="M50">
        <f t="shared" ca="1" si="14"/>
        <v>0</v>
      </c>
      <c r="N50">
        <f t="shared" ca="1" si="14"/>
        <v>0</v>
      </c>
      <c r="O50">
        <f t="shared" ca="1" si="14"/>
        <v>0</v>
      </c>
      <c r="P50">
        <f t="shared" ca="1" si="14"/>
        <v>0</v>
      </c>
      <c r="Q50">
        <f t="shared" ca="1" si="14"/>
        <v>0</v>
      </c>
      <c r="R50">
        <f t="shared" ca="1" si="14"/>
        <v>0</v>
      </c>
      <c r="S50">
        <f t="shared" ca="1" si="14"/>
        <v>0</v>
      </c>
      <c r="T50">
        <f t="shared" ca="1" si="14"/>
        <v>0</v>
      </c>
      <c r="U50">
        <f t="shared" ca="1" si="14"/>
        <v>0</v>
      </c>
      <c r="V50">
        <f t="shared" ca="1" si="14"/>
        <v>0</v>
      </c>
      <c r="W50">
        <f t="shared" ref="B50:AB60" ca="1" si="15">INDIRECT("'3-Lift'!"&amp;CELL("address",W50))</f>
        <v>0</v>
      </c>
      <c r="X50">
        <f t="shared" ca="1" si="15"/>
        <v>0</v>
      </c>
      <c r="Y50">
        <f t="shared" ca="1" si="15"/>
        <v>0</v>
      </c>
      <c r="Z50">
        <f t="shared" ca="1" si="15"/>
        <v>0</v>
      </c>
      <c r="AA50">
        <f t="shared" ca="1" si="15"/>
        <v>0</v>
      </c>
      <c r="AB50">
        <f t="shared" ca="1" si="15"/>
        <v>0</v>
      </c>
      <c r="AC50" t="str">
        <f t="shared" ca="1" si="3"/>
        <v/>
      </c>
      <c r="AD50" t="str">
        <f t="shared" ca="1" si="4"/>
        <v>BPU</v>
      </c>
      <c r="AE50" t="str">
        <f t="shared" ca="1" si="5"/>
        <v>0</v>
      </c>
      <c r="AF50" t="str">
        <f t="shared" ca="1" si="6"/>
        <v>0</v>
      </c>
      <c r="AG50" t="str">
        <f t="shared" ca="1" si="7"/>
        <v>0</v>
      </c>
      <c r="AH50">
        <f t="shared" ca="1" si="13"/>
        <v>0</v>
      </c>
      <c r="AI50">
        <f t="shared" ca="1" si="13"/>
        <v>0</v>
      </c>
      <c r="AJ50">
        <f t="shared" ca="1" si="13"/>
        <v>0</v>
      </c>
      <c r="AK50">
        <f t="shared" ca="1" si="13"/>
        <v>0</v>
      </c>
      <c r="AL50">
        <f t="shared" ca="1" si="13"/>
        <v>0</v>
      </c>
      <c r="AM50">
        <f t="shared" ca="1" si="13"/>
        <v>0</v>
      </c>
      <c r="AN50">
        <f t="shared" ca="1" si="13"/>
        <v>0</v>
      </c>
      <c r="AO50">
        <f t="shared" ca="1" si="13"/>
        <v>0</v>
      </c>
      <c r="AP50">
        <f t="shared" ca="1" si="9"/>
        <v>0</v>
      </c>
    </row>
    <row r="51" spans="1:42" x14ac:dyDescent="0.2">
      <c r="A51">
        <f t="shared" ca="1" si="2"/>
        <v>0</v>
      </c>
      <c r="B51">
        <f t="shared" ca="1" si="15"/>
        <v>0</v>
      </c>
      <c r="C51">
        <f t="shared" ca="1" si="15"/>
        <v>0</v>
      </c>
      <c r="D51">
        <f t="shared" ca="1" si="15"/>
        <v>0</v>
      </c>
      <c r="E51">
        <f t="shared" ca="1" si="15"/>
        <v>0</v>
      </c>
      <c r="F51">
        <f t="shared" ca="1" si="15"/>
        <v>0</v>
      </c>
      <c r="G51">
        <f t="shared" ca="1" si="15"/>
        <v>0</v>
      </c>
      <c r="H51">
        <f t="shared" ca="1" si="15"/>
        <v>0</v>
      </c>
      <c r="I51">
        <f t="shared" ca="1" si="15"/>
        <v>0</v>
      </c>
      <c r="J51">
        <f t="shared" ca="1" si="15"/>
        <v>0</v>
      </c>
      <c r="K51">
        <f t="shared" ca="1" si="15"/>
        <v>0</v>
      </c>
      <c r="L51">
        <f t="shared" ca="1" si="15"/>
        <v>0</v>
      </c>
      <c r="M51">
        <f t="shared" ca="1" si="15"/>
        <v>0</v>
      </c>
      <c r="N51">
        <f t="shared" ca="1" si="15"/>
        <v>0</v>
      </c>
      <c r="O51">
        <f t="shared" ca="1" si="15"/>
        <v>0</v>
      </c>
      <c r="P51">
        <f t="shared" ca="1" si="15"/>
        <v>0</v>
      </c>
      <c r="Q51">
        <f t="shared" ca="1" si="15"/>
        <v>0</v>
      </c>
      <c r="R51">
        <f t="shared" ca="1" si="15"/>
        <v>0</v>
      </c>
      <c r="S51">
        <f t="shared" ca="1" si="15"/>
        <v>0</v>
      </c>
      <c r="T51">
        <f t="shared" ca="1" si="15"/>
        <v>0</v>
      </c>
      <c r="U51">
        <f t="shared" ca="1" si="15"/>
        <v>0</v>
      </c>
      <c r="V51">
        <f t="shared" ca="1" si="15"/>
        <v>0</v>
      </c>
      <c r="W51">
        <f t="shared" ca="1" si="15"/>
        <v>0</v>
      </c>
      <c r="X51">
        <f t="shared" ca="1" si="15"/>
        <v>0</v>
      </c>
      <c r="Y51">
        <f t="shared" ca="1" si="15"/>
        <v>0</v>
      </c>
      <c r="Z51">
        <f t="shared" ca="1" si="15"/>
        <v>0</v>
      </c>
      <c r="AA51">
        <f t="shared" ca="1" si="15"/>
        <v>0</v>
      </c>
      <c r="AB51">
        <f t="shared" ca="1" si="15"/>
        <v>0</v>
      </c>
      <c r="AC51" t="str">
        <f t="shared" ca="1" si="3"/>
        <v/>
      </c>
      <c r="AD51" t="str">
        <f t="shared" ca="1" si="4"/>
        <v>BPU</v>
      </c>
      <c r="AE51" t="str">
        <f t="shared" ca="1" si="5"/>
        <v>0</v>
      </c>
      <c r="AF51" t="str">
        <f t="shared" ca="1" si="6"/>
        <v>0</v>
      </c>
      <c r="AG51" t="str">
        <f t="shared" ca="1" si="7"/>
        <v>0</v>
      </c>
      <c r="AH51">
        <f t="shared" ca="1" si="13"/>
        <v>0</v>
      </c>
      <c r="AI51">
        <f t="shared" ca="1" si="13"/>
        <v>0</v>
      </c>
      <c r="AJ51">
        <f t="shared" ca="1" si="13"/>
        <v>0</v>
      </c>
      <c r="AK51">
        <f t="shared" ca="1" si="13"/>
        <v>0</v>
      </c>
      <c r="AL51">
        <f t="shared" ca="1" si="13"/>
        <v>0</v>
      </c>
      <c r="AM51">
        <f t="shared" ca="1" si="13"/>
        <v>0</v>
      </c>
      <c r="AN51">
        <f t="shared" ca="1" si="13"/>
        <v>0</v>
      </c>
      <c r="AO51">
        <f t="shared" ca="1" si="13"/>
        <v>0</v>
      </c>
      <c r="AP51">
        <f t="shared" ca="1" si="9"/>
        <v>0</v>
      </c>
    </row>
    <row r="52" spans="1:42" x14ac:dyDescent="0.2">
      <c r="A52">
        <f t="shared" ca="1" si="2"/>
        <v>0</v>
      </c>
      <c r="B52">
        <f t="shared" ca="1" si="15"/>
        <v>0</v>
      </c>
      <c r="C52">
        <f t="shared" ca="1" si="15"/>
        <v>0</v>
      </c>
      <c r="D52">
        <f t="shared" ca="1" si="15"/>
        <v>0</v>
      </c>
      <c r="E52">
        <f t="shared" ca="1" si="15"/>
        <v>0</v>
      </c>
      <c r="F52">
        <f t="shared" ca="1" si="15"/>
        <v>0</v>
      </c>
      <c r="G52">
        <f t="shared" ca="1" si="15"/>
        <v>0</v>
      </c>
      <c r="H52">
        <f t="shared" ca="1" si="15"/>
        <v>0</v>
      </c>
      <c r="I52">
        <f t="shared" ca="1" si="15"/>
        <v>0</v>
      </c>
      <c r="J52">
        <f t="shared" ca="1" si="15"/>
        <v>0</v>
      </c>
      <c r="K52">
        <f t="shared" ca="1" si="15"/>
        <v>0</v>
      </c>
      <c r="L52">
        <f t="shared" ca="1" si="15"/>
        <v>0</v>
      </c>
      <c r="M52">
        <f t="shared" ca="1" si="15"/>
        <v>0</v>
      </c>
      <c r="N52">
        <f t="shared" ca="1" si="15"/>
        <v>0</v>
      </c>
      <c r="O52">
        <f t="shared" ca="1" si="15"/>
        <v>0</v>
      </c>
      <c r="P52">
        <f t="shared" ca="1" si="15"/>
        <v>0</v>
      </c>
      <c r="Q52">
        <f t="shared" ca="1" si="15"/>
        <v>0</v>
      </c>
      <c r="R52">
        <f t="shared" ca="1" si="15"/>
        <v>0</v>
      </c>
      <c r="S52">
        <f t="shared" ca="1" si="15"/>
        <v>0</v>
      </c>
      <c r="T52">
        <f t="shared" ca="1" si="15"/>
        <v>0</v>
      </c>
      <c r="U52">
        <f t="shared" ca="1" si="15"/>
        <v>0</v>
      </c>
      <c r="V52">
        <f t="shared" ca="1" si="15"/>
        <v>0</v>
      </c>
      <c r="W52">
        <f t="shared" ca="1" si="15"/>
        <v>0</v>
      </c>
      <c r="X52">
        <f t="shared" ca="1" si="15"/>
        <v>0</v>
      </c>
      <c r="Y52">
        <f t="shared" ca="1" si="15"/>
        <v>0</v>
      </c>
      <c r="Z52">
        <f t="shared" ca="1" si="15"/>
        <v>0</v>
      </c>
      <c r="AA52">
        <f t="shared" ca="1" si="15"/>
        <v>0</v>
      </c>
      <c r="AB52">
        <f t="shared" ca="1" si="15"/>
        <v>0</v>
      </c>
      <c r="AC52" t="str">
        <f t="shared" ca="1" si="3"/>
        <v/>
      </c>
      <c r="AD52" t="str">
        <f t="shared" ca="1" si="4"/>
        <v>BPU</v>
      </c>
      <c r="AE52" t="str">
        <f t="shared" ca="1" si="5"/>
        <v>0</v>
      </c>
      <c r="AF52" t="str">
        <f t="shared" ca="1" si="6"/>
        <v>0</v>
      </c>
      <c r="AG52" t="str">
        <f t="shared" ca="1" si="7"/>
        <v>0</v>
      </c>
      <c r="AH52">
        <f t="shared" ca="1" si="13"/>
        <v>0</v>
      </c>
      <c r="AI52">
        <f t="shared" ca="1" si="13"/>
        <v>0</v>
      </c>
      <c r="AJ52">
        <f t="shared" ca="1" si="13"/>
        <v>0</v>
      </c>
      <c r="AK52">
        <f t="shared" ca="1" si="13"/>
        <v>0</v>
      </c>
      <c r="AL52">
        <f t="shared" ca="1" si="13"/>
        <v>0</v>
      </c>
      <c r="AM52">
        <f t="shared" ca="1" si="13"/>
        <v>0</v>
      </c>
      <c r="AN52">
        <f t="shared" ca="1" si="13"/>
        <v>0</v>
      </c>
      <c r="AO52">
        <f t="shared" ca="1" si="13"/>
        <v>0</v>
      </c>
      <c r="AP52">
        <f t="shared" ca="1" si="9"/>
        <v>0</v>
      </c>
    </row>
    <row r="53" spans="1:42" x14ac:dyDescent="0.2">
      <c r="A53">
        <f t="shared" ca="1" si="2"/>
        <v>0</v>
      </c>
      <c r="B53">
        <f t="shared" ca="1" si="15"/>
        <v>0</v>
      </c>
      <c r="C53">
        <f t="shared" ca="1" si="15"/>
        <v>0</v>
      </c>
      <c r="D53">
        <f t="shared" ca="1" si="15"/>
        <v>0</v>
      </c>
      <c r="E53">
        <f t="shared" ca="1" si="15"/>
        <v>0</v>
      </c>
      <c r="F53">
        <f t="shared" ca="1" si="15"/>
        <v>0</v>
      </c>
      <c r="G53">
        <f t="shared" ca="1" si="15"/>
        <v>0</v>
      </c>
      <c r="H53">
        <f t="shared" ca="1" si="15"/>
        <v>0</v>
      </c>
      <c r="I53">
        <f t="shared" ca="1" si="15"/>
        <v>0</v>
      </c>
      <c r="J53">
        <f t="shared" ca="1" si="15"/>
        <v>0</v>
      </c>
      <c r="K53">
        <f t="shared" ca="1" si="15"/>
        <v>0</v>
      </c>
      <c r="L53">
        <f t="shared" ca="1" si="15"/>
        <v>0</v>
      </c>
      <c r="M53">
        <f t="shared" ca="1" si="15"/>
        <v>0</v>
      </c>
      <c r="N53">
        <f t="shared" ca="1" si="15"/>
        <v>0</v>
      </c>
      <c r="O53">
        <f t="shared" ca="1" si="15"/>
        <v>0</v>
      </c>
      <c r="P53">
        <f t="shared" ca="1" si="15"/>
        <v>0</v>
      </c>
      <c r="Q53">
        <f t="shared" ca="1" si="15"/>
        <v>0</v>
      </c>
      <c r="R53">
        <f t="shared" ca="1" si="15"/>
        <v>0</v>
      </c>
      <c r="S53">
        <f t="shared" ca="1" si="15"/>
        <v>0</v>
      </c>
      <c r="T53">
        <f t="shared" ca="1" si="15"/>
        <v>0</v>
      </c>
      <c r="U53">
        <f t="shared" ca="1" si="15"/>
        <v>0</v>
      </c>
      <c r="V53">
        <f t="shared" ca="1" si="15"/>
        <v>0</v>
      </c>
      <c r="W53">
        <f t="shared" ca="1" si="15"/>
        <v>0</v>
      </c>
      <c r="X53">
        <f t="shared" ca="1" si="15"/>
        <v>0</v>
      </c>
      <c r="Y53">
        <f t="shared" ca="1" si="15"/>
        <v>0</v>
      </c>
      <c r="Z53">
        <f t="shared" ca="1" si="15"/>
        <v>0</v>
      </c>
      <c r="AA53">
        <f t="shared" ca="1" si="15"/>
        <v>0</v>
      </c>
      <c r="AB53">
        <f t="shared" ca="1" si="15"/>
        <v>0</v>
      </c>
      <c r="AC53" t="str">
        <f t="shared" ca="1" si="3"/>
        <v/>
      </c>
      <c r="AD53" t="str">
        <f t="shared" ca="1" si="4"/>
        <v>BPU</v>
      </c>
      <c r="AE53" t="str">
        <f t="shared" ca="1" si="5"/>
        <v>0</v>
      </c>
      <c r="AF53" t="str">
        <f t="shared" ca="1" si="6"/>
        <v>0</v>
      </c>
      <c r="AG53" t="str">
        <f t="shared" ca="1" si="7"/>
        <v>0</v>
      </c>
      <c r="AH53">
        <f t="shared" ca="1" si="13"/>
        <v>0</v>
      </c>
      <c r="AI53">
        <f t="shared" ca="1" si="13"/>
        <v>0</v>
      </c>
      <c r="AJ53">
        <f t="shared" ca="1" si="13"/>
        <v>0</v>
      </c>
      <c r="AK53">
        <f t="shared" ca="1" si="13"/>
        <v>0</v>
      </c>
      <c r="AL53">
        <f t="shared" ca="1" si="13"/>
        <v>0</v>
      </c>
      <c r="AM53">
        <f t="shared" ca="1" si="13"/>
        <v>0</v>
      </c>
      <c r="AN53">
        <f t="shared" ca="1" si="13"/>
        <v>0</v>
      </c>
      <c r="AO53">
        <f t="shared" ca="1" si="13"/>
        <v>0</v>
      </c>
      <c r="AP53">
        <f t="shared" ca="1" si="9"/>
        <v>0</v>
      </c>
    </row>
    <row r="54" spans="1:42" x14ac:dyDescent="0.2">
      <c r="A54">
        <f t="shared" ca="1" si="2"/>
        <v>0</v>
      </c>
      <c r="B54">
        <f t="shared" ca="1" si="15"/>
        <v>0</v>
      </c>
      <c r="C54">
        <f t="shared" ca="1" si="15"/>
        <v>0</v>
      </c>
      <c r="D54">
        <f t="shared" ca="1" si="15"/>
        <v>0</v>
      </c>
      <c r="E54">
        <f t="shared" ca="1" si="15"/>
        <v>0</v>
      </c>
      <c r="F54">
        <f t="shared" ca="1" si="15"/>
        <v>0</v>
      </c>
      <c r="G54">
        <f t="shared" ca="1" si="15"/>
        <v>0</v>
      </c>
      <c r="H54">
        <f t="shared" ca="1" si="15"/>
        <v>0</v>
      </c>
      <c r="I54">
        <f t="shared" ca="1" si="15"/>
        <v>0</v>
      </c>
      <c r="J54">
        <f t="shared" ca="1" si="15"/>
        <v>0</v>
      </c>
      <c r="K54">
        <f t="shared" ca="1" si="15"/>
        <v>0</v>
      </c>
      <c r="L54">
        <f t="shared" ca="1" si="15"/>
        <v>0</v>
      </c>
      <c r="M54">
        <f t="shared" ca="1" si="15"/>
        <v>0</v>
      </c>
      <c r="N54">
        <f t="shared" ca="1" si="15"/>
        <v>0</v>
      </c>
      <c r="O54">
        <f t="shared" ca="1" si="15"/>
        <v>0</v>
      </c>
      <c r="P54">
        <f t="shared" ca="1" si="15"/>
        <v>0</v>
      </c>
      <c r="Q54">
        <f t="shared" ca="1" si="15"/>
        <v>0</v>
      </c>
      <c r="R54">
        <f t="shared" ca="1" si="15"/>
        <v>0</v>
      </c>
      <c r="S54">
        <f t="shared" ca="1" si="15"/>
        <v>0</v>
      </c>
      <c r="T54">
        <f t="shared" ca="1" si="15"/>
        <v>0</v>
      </c>
      <c r="U54">
        <f t="shared" ca="1" si="15"/>
        <v>0</v>
      </c>
      <c r="V54">
        <f t="shared" ca="1" si="15"/>
        <v>0</v>
      </c>
      <c r="W54">
        <f t="shared" ca="1" si="15"/>
        <v>0</v>
      </c>
      <c r="X54">
        <f t="shared" ca="1" si="15"/>
        <v>0</v>
      </c>
      <c r="Y54">
        <f t="shared" ca="1" si="15"/>
        <v>0</v>
      </c>
      <c r="Z54">
        <f t="shared" ca="1" si="15"/>
        <v>0</v>
      </c>
      <c r="AA54">
        <f t="shared" ca="1" si="15"/>
        <v>0</v>
      </c>
      <c r="AB54">
        <f t="shared" ca="1" si="15"/>
        <v>0</v>
      </c>
      <c r="AC54" t="str">
        <f t="shared" ca="1" si="3"/>
        <v/>
      </c>
      <c r="AD54" t="str">
        <f t="shared" ca="1" si="4"/>
        <v>BPU</v>
      </c>
      <c r="AE54" t="str">
        <f t="shared" ca="1" si="5"/>
        <v>0</v>
      </c>
      <c r="AF54" t="str">
        <f t="shared" ca="1" si="6"/>
        <v>0</v>
      </c>
      <c r="AG54" t="str">
        <f t="shared" ca="1" si="7"/>
        <v>0</v>
      </c>
      <c r="AH54">
        <f t="shared" ca="1" si="13"/>
        <v>0</v>
      </c>
      <c r="AI54">
        <f t="shared" ca="1" si="13"/>
        <v>0</v>
      </c>
      <c r="AJ54">
        <f t="shared" ca="1" si="13"/>
        <v>0</v>
      </c>
      <c r="AK54">
        <f t="shared" ca="1" si="13"/>
        <v>0</v>
      </c>
      <c r="AL54">
        <f t="shared" ca="1" si="13"/>
        <v>0</v>
      </c>
      <c r="AM54">
        <f t="shared" ca="1" si="13"/>
        <v>0</v>
      </c>
      <c r="AN54">
        <f t="shared" ca="1" si="13"/>
        <v>0</v>
      </c>
      <c r="AO54">
        <f t="shared" ca="1" si="13"/>
        <v>0</v>
      </c>
      <c r="AP54">
        <f t="shared" ca="1" si="9"/>
        <v>0</v>
      </c>
    </row>
    <row r="55" spans="1:42" x14ac:dyDescent="0.2">
      <c r="A55">
        <f t="shared" ca="1" si="2"/>
        <v>0</v>
      </c>
      <c r="B55">
        <f t="shared" ca="1" si="15"/>
        <v>0</v>
      </c>
      <c r="C55">
        <f t="shared" ca="1" si="15"/>
        <v>0</v>
      </c>
      <c r="D55">
        <f t="shared" ca="1" si="15"/>
        <v>0</v>
      </c>
      <c r="E55">
        <f t="shared" ca="1" si="15"/>
        <v>0</v>
      </c>
      <c r="F55">
        <f t="shared" ca="1" si="15"/>
        <v>0</v>
      </c>
      <c r="G55">
        <f t="shared" ca="1" si="15"/>
        <v>0</v>
      </c>
      <c r="H55">
        <f t="shared" ca="1" si="15"/>
        <v>0</v>
      </c>
      <c r="I55">
        <f t="shared" ca="1" si="15"/>
        <v>0</v>
      </c>
      <c r="J55">
        <f t="shared" ca="1" si="15"/>
        <v>0</v>
      </c>
      <c r="K55">
        <f t="shared" ca="1" si="15"/>
        <v>0</v>
      </c>
      <c r="L55">
        <f t="shared" ca="1" si="15"/>
        <v>0</v>
      </c>
      <c r="M55">
        <f t="shared" ca="1" si="15"/>
        <v>0</v>
      </c>
      <c r="N55">
        <f t="shared" ca="1" si="15"/>
        <v>0</v>
      </c>
      <c r="O55">
        <f t="shared" ca="1" si="15"/>
        <v>0</v>
      </c>
      <c r="P55">
        <f t="shared" ca="1" si="15"/>
        <v>0</v>
      </c>
      <c r="Q55">
        <f t="shared" ca="1" si="15"/>
        <v>0</v>
      </c>
      <c r="R55">
        <f t="shared" ca="1" si="15"/>
        <v>0</v>
      </c>
      <c r="S55">
        <f t="shared" ca="1" si="15"/>
        <v>0</v>
      </c>
      <c r="T55">
        <f t="shared" ca="1" si="15"/>
        <v>0</v>
      </c>
      <c r="U55">
        <f t="shared" ca="1" si="15"/>
        <v>0</v>
      </c>
      <c r="V55">
        <f t="shared" ca="1" si="15"/>
        <v>0</v>
      </c>
      <c r="W55">
        <f t="shared" ca="1" si="15"/>
        <v>0</v>
      </c>
      <c r="X55">
        <f t="shared" ca="1" si="15"/>
        <v>0</v>
      </c>
      <c r="Y55">
        <f t="shared" ca="1" si="15"/>
        <v>0</v>
      </c>
      <c r="Z55">
        <f t="shared" ca="1" si="15"/>
        <v>0</v>
      </c>
      <c r="AA55">
        <f t="shared" ca="1" si="15"/>
        <v>0</v>
      </c>
      <c r="AB55">
        <f t="shared" ca="1" si="15"/>
        <v>0</v>
      </c>
      <c r="AC55" t="str">
        <f t="shared" ca="1" si="3"/>
        <v/>
      </c>
      <c r="AD55" t="str">
        <f t="shared" ca="1" si="4"/>
        <v>BPU</v>
      </c>
      <c r="AE55" t="str">
        <f t="shared" ca="1" si="5"/>
        <v>0</v>
      </c>
      <c r="AF55" t="str">
        <f t="shared" ca="1" si="6"/>
        <v>0</v>
      </c>
      <c r="AG55" t="str">
        <f t="shared" ca="1" si="7"/>
        <v>0</v>
      </c>
      <c r="AH55">
        <f t="shared" ca="1" si="13"/>
        <v>0</v>
      </c>
      <c r="AI55">
        <f t="shared" ca="1" si="13"/>
        <v>0</v>
      </c>
      <c r="AJ55">
        <f t="shared" ca="1" si="13"/>
        <v>0</v>
      </c>
      <c r="AK55">
        <f t="shared" ca="1" si="13"/>
        <v>0</v>
      </c>
      <c r="AL55">
        <f t="shared" ca="1" si="13"/>
        <v>0</v>
      </c>
      <c r="AM55">
        <f t="shared" ca="1" si="13"/>
        <v>0</v>
      </c>
      <c r="AN55">
        <f t="shared" ca="1" si="13"/>
        <v>0</v>
      </c>
      <c r="AO55">
        <f t="shared" ca="1" si="13"/>
        <v>0</v>
      </c>
      <c r="AP55">
        <f t="shared" ca="1" si="9"/>
        <v>0</v>
      </c>
    </row>
    <row r="56" spans="1:42" x14ac:dyDescent="0.2">
      <c r="A56">
        <f t="shared" ca="1" si="2"/>
        <v>0</v>
      </c>
      <c r="B56">
        <f t="shared" ca="1" si="15"/>
        <v>0</v>
      </c>
      <c r="C56">
        <f t="shared" ca="1" si="15"/>
        <v>0</v>
      </c>
      <c r="D56">
        <f t="shared" ca="1" si="15"/>
        <v>0</v>
      </c>
      <c r="E56">
        <f t="shared" ca="1" si="15"/>
        <v>0</v>
      </c>
      <c r="F56">
        <f t="shared" ca="1" si="15"/>
        <v>0</v>
      </c>
      <c r="G56">
        <f t="shared" ca="1" si="15"/>
        <v>0</v>
      </c>
      <c r="H56">
        <f t="shared" ca="1" si="15"/>
        <v>0</v>
      </c>
      <c r="I56">
        <f t="shared" ca="1" si="15"/>
        <v>0</v>
      </c>
      <c r="J56">
        <f t="shared" ca="1" si="15"/>
        <v>0</v>
      </c>
      <c r="K56">
        <f t="shared" ca="1" si="15"/>
        <v>0</v>
      </c>
      <c r="L56">
        <f t="shared" ca="1" si="15"/>
        <v>0</v>
      </c>
      <c r="M56">
        <f t="shared" ca="1" si="15"/>
        <v>0</v>
      </c>
      <c r="N56">
        <f t="shared" ca="1" si="15"/>
        <v>0</v>
      </c>
      <c r="O56">
        <f t="shared" ca="1" si="15"/>
        <v>0</v>
      </c>
      <c r="P56">
        <f t="shared" ca="1" si="15"/>
        <v>0</v>
      </c>
      <c r="Q56">
        <f t="shared" ca="1" si="15"/>
        <v>0</v>
      </c>
      <c r="R56">
        <f t="shared" ca="1" si="15"/>
        <v>0</v>
      </c>
      <c r="S56">
        <f t="shared" ca="1" si="15"/>
        <v>0</v>
      </c>
      <c r="T56">
        <f t="shared" ca="1" si="15"/>
        <v>0</v>
      </c>
      <c r="U56">
        <f t="shared" ca="1" si="15"/>
        <v>0</v>
      </c>
      <c r="V56">
        <f t="shared" ca="1" si="15"/>
        <v>0</v>
      </c>
      <c r="W56">
        <f t="shared" ca="1" si="15"/>
        <v>0</v>
      </c>
      <c r="X56">
        <f t="shared" ca="1" si="15"/>
        <v>0</v>
      </c>
      <c r="Y56">
        <f t="shared" ca="1" si="15"/>
        <v>0</v>
      </c>
      <c r="Z56">
        <f t="shared" ca="1" si="15"/>
        <v>0</v>
      </c>
      <c r="AA56">
        <f t="shared" ca="1" si="15"/>
        <v>0</v>
      </c>
      <c r="AB56">
        <f t="shared" ca="1" si="15"/>
        <v>0</v>
      </c>
      <c r="AC56" t="str">
        <f t="shared" ca="1" si="3"/>
        <v/>
      </c>
      <c r="AD56" t="str">
        <f t="shared" ca="1" si="4"/>
        <v>BPU</v>
      </c>
      <c r="AE56" t="str">
        <f t="shared" ca="1" si="5"/>
        <v>0</v>
      </c>
      <c r="AF56" t="str">
        <f t="shared" ca="1" si="6"/>
        <v>0</v>
      </c>
      <c r="AG56" t="str">
        <f t="shared" ca="1" si="7"/>
        <v>0</v>
      </c>
      <c r="AH56">
        <f t="shared" ca="1" si="13"/>
        <v>0</v>
      </c>
      <c r="AI56">
        <f t="shared" ca="1" si="13"/>
        <v>0</v>
      </c>
      <c r="AJ56">
        <f t="shared" ca="1" si="13"/>
        <v>0</v>
      </c>
      <c r="AK56">
        <f t="shared" ca="1" si="13"/>
        <v>0</v>
      </c>
      <c r="AL56">
        <f t="shared" ca="1" si="13"/>
        <v>0</v>
      </c>
      <c r="AM56">
        <f t="shared" ca="1" si="13"/>
        <v>0</v>
      </c>
      <c r="AN56">
        <f t="shared" ca="1" si="13"/>
        <v>0</v>
      </c>
      <c r="AO56">
        <f t="shared" ca="1" si="13"/>
        <v>0</v>
      </c>
      <c r="AP56">
        <f t="shared" ca="1" si="9"/>
        <v>0</v>
      </c>
    </row>
    <row r="57" spans="1:42" x14ac:dyDescent="0.2">
      <c r="A57">
        <f t="shared" ca="1" si="2"/>
        <v>0</v>
      </c>
      <c r="B57">
        <f t="shared" ca="1" si="15"/>
        <v>0</v>
      </c>
      <c r="C57">
        <f t="shared" ca="1" si="15"/>
        <v>0</v>
      </c>
      <c r="D57">
        <f t="shared" ca="1" si="15"/>
        <v>0</v>
      </c>
      <c r="E57">
        <f t="shared" ca="1" si="15"/>
        <v>0</v>
      </c>
      <c r="F57">
        <f t="shared" ca="1" si="15"/>
        <v>0</v>
      </c>
      <c r="G57">
        <f t="shared" ca="1" si="15"/>
        <v>0</v>
      </c>
      <c r="H57">
        <f t="shared" ca="1" si="15"/>
        <v>0</v>
      </c>
      <c r="I57">
        <f t="shared" ca="1" si="15"/>
        <v>0</v>
      </c>
      <c r="J57">
        <f t="shared" ca="1" si="15"/>
        <v>0</v>
      </c>
      <c r="K57">
        <f t="shared" ca="1" si="15"/>
        <v>0</v>
      </c>
      <c r="L57">
        <f t="shared" ca="1" si="15"/>
        <v>0</v>
      </c>
      <c r="M57">
        <f t="shared" ca="1" si="15"/>
        <v>0</v>
      </c>
      <c r="N57">
        <f t="shared" ca="1" si="15"/>
        <v>0</v>
      </c>
      <c r="O57">
        <f t="shared" ca="1" si="15"/>
        <v>0</v>
      </c>
      <c r="P57">
        <f t="shared" ca="1" si="15"/>
        <v>0</v>
      </c>
      <c r="Q57">
        <f t="shared" ca="1" si="15"/>
        <v>0</v>
      </c>
      <c r="R57">
        <f t="shared" ca="1" si="15"/>
        <v>0</v>
      </c>
      <c r="S57">
        <f t="shared" ca="1" si="15"/>
        <v>0</v>
      </c>
      <c r="T57">
        <f t="shared" ca="1" si="15"/>
        <v>0</v>
      </c>
      <c r="U57">
        <f t="shared" ca="1" si="15"/>
        <v>0</v>
      </c>
      <c r="V57">
        <f t="shared" ca="1" si="15"/>
        <v>0</v>
      </c>
      <c r="W57">
        <f t="shared" ca="1" si="15"/>
        <v>0</v>
      </c>
      <c r="X57">
        <f t="shared" ca="1" si="15"/>
        <v>0</v>
      </c>
      <c r="Y57">
        <f t="shared" ca="1" si="15"/>
        <v>0</v>
      </c>
      <c r="Z57">
        <f t="shared" ca="1" si="15"/>
        <v>0</v>
      </c>
      <c r="AA57">
        <f t="shared" ca="1" si="15"/>
        <v>0</v>
      </c>
      <c r="AB57">
        <f t="shared" ca="1" si="15"/>
        <v>0</v>
      </c>
      <c r="AC57" t="str">
        <f t="shared" ca="1" si="3"/>
        <v/>
      </c>
      <c r="AD57" t="str">
        <f t="shared" ca="1" si="4"/>
        <v>BPU</v>
      </c>
      <c r="AE57" t="str">
        <f t="shared" ca="1" si="5"/>
        <v>0</v>
      </c>
      <c r="AF57" t="str">
        <f t="shared" ca="1" si="6"/>
        <v>0</v>
      </c>
      <c r="AG57" t="str">
        <f t="shared" ca="1" si="7"/>
        <v>0</v>
      </c>
      <c r="AH57">
        <f t="shared" ca="1" si="13"/>
        <v>0</v>
      </c>
      <c r="AI57">
        <f t="shared" ca="1" si="13"/>
        <v>0</v>
      </c>
      <c r="AJ57">
        <f t="shared" ca="1" si="13"/>
        <v>0</v>
      </c>
      <c r="AK57">
        <f t="shared" ca="1" si="13"/>
        <v>0</v>
      </c>
      <c r="AL57">
        <f t="shared" ca="1" si="13"/>
        <v>0</v>
      </c>
      <c r="AM57">
        <f t="shared" ca="1" si="13"/>
        <v>0</v>
      </c>
      <c r="AN57">
        <f t="shared" ca="1" si="13"/>
        <v>0</v>
      </c>
      <c r="AO57">
        <f t="shared" ca="1" si="13"/>
        <v>0</v>
      </c>
      <c r="AP57">
        <f t="shared" ca="1" si="9"/>
        <v>0</v>
      </c>
    </row>
    <row r="58" spans="1:42" x14ac:dyDescent="0.2">
      <c r="A58">
        <f t="shared" ca="1" si="2"/>
        <v>0</v>
      </c>
      <c r="B58">
        <f t="shared" ca="1" si="15"/>
        <v>0</v>
      </c>
      <c r="C58">
        <f t="shared" ca="1" si="15"/>
        <v>0</v>
      </c>
      <c r="D58">
        <f t="shared" ca="1" si="15"/>
        <v>0</v>
      </c>
      <c r="E58">
        <f t="shared" ca="1" si="15"/>
        <v>0</v>
      </c>
      <c r="F58">
        <f t="shared" ca="1" si="15"/>
        <v>0</v>
      </c>
      <c r="G58">
        <f t="shared" ca="1" si="15"/>
        <v>0</v>
      </c>
      <c r="H58">
        <f t="shared" ca="1" si="15"/>
        <v>0</v>
      </c>
      <c r="I58">
        <f t="shared" ca="1" si="15"/>
        <v>0</v>
      </c>
      <c r="J58">
        <f t="shared" ca="1" si="15"/>
        <v>0</v>
      </c>
      <c r="K58">
        <f t="shared" ca="1" si="15"/>
        <v>0</v>
      </c>
      <c r="L58">
        <f t="shared" ca="1" si="15"/>
        <v>0</v>
      </c>
      <c r="M58">
        <f t="shared" ca="1" si="15"/>
        <v>0</v>
      </c>
      <c r="N58">
        <f t="shared" ca="1" si="15"/>
        <v>0</v>
      </c>
      <c r="O58">
        <f t="shared" ca="1" si="15"/>
        <v>0</v>
      </c>
      <c r="P58">
        <f t="shared" ca="1" si="15"/>
        <v>0</v>
      </c>
      <c r="Q58">
        <f t="shared" ca="1" si="15"/>
        <v>0</v>
      </c>
      <c r="R58">
        <f t="shared" ca="1" si="15"/>
        <v>0</v>
      </c>
      <c r="S58">
        <f t="shared" ca="1" si="15"/>
        <v>0</v>
      </c>
      <c r="T58">
        <f t="shared" ca="1" si="15"/>
        <v>0</v>
      </c>
      <c r="U58">
        <f t="shared" ca="1" si="15"/>
        <v>0</v>
      </c>
      <c r="V58">
        <f t="shared" ca="1" si="15"/>
        <v>0</v>
      </c>
      <c r="W58">
        <f t="shared" ca="1" si="15"/>
        <v>0</v>
      </c>
      <c r="X58">
        <f t="shared" ca="1" si="15"/>
        <v>0</v>
      </c>
      <c r="Y58">
        <f t="shared" ca="1" si="15"/>
        <v>0</v>
      </c>
      <c r="Z58">
        <f t="shared" ca="1" si="15"/>
        <v>0</v>
      </c>
      <c r="AA58">
        <f t="shared" ca="1" si="15"/>
        <v>0</v>
      </c>
      <c r="AB58">
        <f t="shared" ca="1" si="15"/>
        <v>0</v>
      </c>
      <c r="AC58" t="str">
        <f t="shared" ca="1" si="3"/>
        <v/>
      </c>
      <c r="AD58" t="str">
        <f t="shared" ca="1" si="4"/>
        <v>BPU</v>
      </c>
      <c r="AE58" t="str">
        <f t="shared" ca="1" si="5"/>
        <v>0</v>
      </c>
      <c r="AF58" t="str">
        <f t="shared" ca="1" si="6"/>
        <v>0</v>
      </c>
      <c r="AG58" t="str">
        <f t="shared" ca="1" si="7"/>
        <v>0</v>
      </c>
      <c r="AH58">
        <f t="shared" ca="1" si="13"/>
        <v>0</v>
      </c>
      <c r="AI58">
        <f t="shared" ca="1" si="13"/>
        <v>0</v>
      </c>
      <c r="AJ58">
        <f t="shared" ca="1" si="13"/>
        <v>0</v>
      </c>
      <c r="AK58">
        <f t="shared" ca="1" si="13"/>
        <v>0</v>
      </c>
      <c r="AL58">
        <f t="shared" ca="1" si="13"/>
        <v>0</v>
      </c>
      <c r="AM58">
        <f t="shared" ca="1" si="13"/>
        <v>0</v>
      </c>
      <c r="AN58">
        <f t="shared" ca="1" si="13"/>
        <v>0</v>
      </c>
      <c r="AO58">
        <f t="shared" ca="1" si="13"/>
        <v>0</v>
      </c>
      <c r="AP58">
        <f t="shared" ca="1" si="9"/>
        <v>0</v>
      </c>
    </row>
    <row r="59" spans="1:42" x14ac:dyDescent="0.2">
      <c r="A59">
        <f t="shared" ca="1" si="2"/>
        <v>0</v>
      </c>
      <c r="B59">
        <f t="shared" ca="1" si="15"/>
        <v>0</v>
      </c>
      <c r="C59">
        <f t="shared" ca="1" si="15"/>
        <v>0</v>
      </c>
      <c r="D59">
        <f t="shared" ca="1" si="15"/>
        <v>0</v>
      </c>
      <c r="E59">
        <f t="shared" ca="1" si="15"/>
        <v>0</v>
      </c>
      <c r="F59">
        <f t="shared" ca="1" si="15"/>
        <v>0</v>
      </c>
      <c r="G59">
        <f t="shared" ca="1" si="15"/>
        <v>0</v>
      </c>
      <c r="H59">
        <f t="shared" ca="1" si="15"/>
        <v>0</v>
      </c>
      <c r="I59">
        <f t="shared" ca="1" si="15"/>
        <v>0</v>
      </c>
      <c r="J59">
        <f t="shared" ca="1" si="15"/>
        <v>0</v>
      </c>
      <c r="K59">
        <f t="shared" ca="1" si="15"/>
        <v>0</v>
      </c>
      <c r="L59">
        <f t="shared" ca="1" si="15"/>
        <v>0</v>
      </c>
      <c r="M59">
        <f t="shared" ca="1" si="15"/>
        <v>0</v>
      </c>
      <c r="N59">
        <f t="shared" ca="1" si="15"/>
        <v>0</v>
      </c>
      <c r="O59">
        <f t="shared" ca="1" si="15"/>
        <v>0</v>
      </c>
      <c r="P59">
        <f t="shared" ca="1" si="15"/>
        <v>0</v>
      </c>
      <c r="Q59">
        <f t="shared" ca="1" si="15"/>
        <v>0</v>
      </c>
      <c r="R59">
        <f t="shared" ca="1" si="15"/>
        <v>0</v>
      </c>
      <c r="S59">
        <f t="shared" ca="1" si="15"/>
        <v>0</v>
      </c>
      <c r="T59">
        <f t="shared" ca="1" si="15"/>
        <v>0</v>
      </c>
      <c r="U59">
        <f t="shared" ca="1" si="15"/>
        <v>0</v>
      </c>
      <c r="V59">
        <f t="shared" ca="1" si="15"/>
        <v>0</v>
      </c>
      <c r="W59">
        <f t="shared" ca="1" si="15"/>
        <v>0</v>
      </c>
      <c r="X59">
        <f t="shared" ca="1" si="15"/>
        <v>0</v>
      </c>
      <c r="Y59">
        <f t="shared" ca="1" si="15"/>
        <v>0</v>
      </c>
      <c r="Z59">
        <f t="shared" ca="1" si="15"/>
        <v>0</v>
      </c>
      <c r="AA59">
        <f t="shared" ca="1" si="15"/>
        <v>0</v>
      </c>
      <c r="AB59">
        <f t="shared" ca="1" si="15"/>
        <v>0</v>
      </c>
      <c r="AC59" t="str">
        <f t="shared" ca="1" si="3"/>
        <v/>
      </c>
      <c r="AD59" t="str">
        <f t="shared" ca="1" si="4"/>
        <v>BPU</v>
      </c>
      <c r="AE59" t="str">
        <f t="shared" ca="1" si="5"/>
        <v>0</v>
      </c>
      <c r="AF59" t="str">
        <f t="shared" ca="1" si="6"/>
        <v>0</v>
      </c>
      <c r="AG59" t="str">
        <f t="shared" ca="1" si="7"/>
        <v>0</v>
      </c>
      <c r="AH59">
        <f t="shared" ca="1" si="13"/>
        <v>0</v>
      </c>
      <c r="AI59">
        <f t="shared" ca="1" si="13"/>
        <v>0</v>
      </c>
      <c r="AJ59">
        <f t="shared" ca="1" si="13"/>
        <v>0</v>
      </c>
      <c r="AK59">
        <f t="shared" ca="1" si="13"/>
        <v>0</v>
      </c>
      <c r="AL59">
        <f t="shared" ca="1" si="13"/>
        <v>0</v>
      </c>
      <c r="AM59">
        <f t="shared" ca="1" si="13"/>
        <v>0</v>
      </c>
      <c r="AN59">
        <f t="shared" ca="1" si="13"/>
        <v>0</v>
      </c>
      <c r="AO59">
        <f t="shared" ca="1" si="13"/>
        <v>0</v>
      </c>
      <c r="AP59">
        <f t="shared" ca="1" si="9"/>
        <v>0</v>
      </c>
    </row>
    <row r="60" spans="1:42" x14ac:dyDescent="0.2">
      <c r="A60">
        <f t="shared" ca="1" si="2"/>
        <v>0</v>
      </c>
      <c r="B60">
        <f t="shared" ca="1" si="15"/>
        <v>0</v>
      </c>
      <c r="C60">
        <f t="shared" ca="1" si="15"/>
        <v>0</v>
      </c>
      <c r="D60">
        <f t="shared" ca="1" si="15"/>
        <v>0</v>
      </c>
      <c r="E60">
        <f t="shared" ca="1" si="15"/>
        <v>0</v>
      </c>
      <c r="F60">
        <f t="shared" ca="1" si="15"/>
        <v>0</v>
      </c>
      <c r="G60">
        <f t="shared" ca="1" si="15"/>
        <v>0</v>
      </c>
      <c r="H60">
        <f t="shared" ref="B60:AB70" ca="1" si="16">INDIRECT("'3-Lift'!"&amp;CELL("address",H60))</f>
        <v>0</v>
      </c>
      <c r="I60">
        <f t="shared" ca="1" si="16"/>
        <v>0</v>
      </c>
      <c r="J60">
        <f t="shared" ca="1" si="16"/>
        <v>0</v>
      </c>
      <c r="K60">
        <f t="shared" ca="1" si="16"/>
        <v>0</v>
      </c>
      <c r="L60">
        <f t="shared" ca="1" si="16"/>
        <v>0</v>
      </c>
      <c r="M60">
        <f t="shared" ca="1" si="16"/>
        <v>0</v>
      </c>
      <c r="N60">
        <f t="shared" ca="1" si="16"/>
        <v>0</v>
      </c>
      <c r="O60">
        <f t="shared" ca="1" si="16"/>
        <v>0</v>
      </c>
      <c r="P60">
        <f t="shared" ca="1" si="16"/>
        <v>0</v>
      </c>
      <c r="Q60">
        <f t="shared" ca="1" si="16"/>
        <v>0</v>
      </c>
      <c r="R60">
        <f t="shared" ca="1" si="16"/>
        <v>0</v>
      </c>
      <c r="S60">
        <f t="shared" ca="1" si="16"/>
        <v>0</v>
      </c>
      <c r="T60">
        <f t="shared" ca="1" si="16"/>
        <v>0</v>
      </c>
      <c r="U60">
        <f t="shared" ca="1" si="16"/>
        <v>0</v>
      </c>
      <c r="V60">
        <f t="shared" ca="1" si="16"/>
        <v>0</v>
      </c>
      <c r="W60">
        <f t="shared" ca="1" si="16"/>
        <v>0</v>
      </c>
      <c r="X60">
        <f t="shared" ca="1" si="16"/>
        <v>0</v>
      </c>
      <c r="Y60">
        <f t="shared" ca="1" si="16"/>
        <v>0</v>
      </c>
      <c r="Z60">
        <f t="shared" ca="1" si="16"/>
        <v>0</v>
      </c>
      <c r="AA60">
        <f t="shared" ca="1" si="16"/>
        <v>0</v>
      </c>
      <c r="AB60">
        <f t="shared" ca="1" si="16"/>
        <v>0</v>
      </c>
      <c r="AC60" t="str">
        <f t="shared" ca="1" si="3"/>
        <v/>
      </c>
      <c r="AD60" t="str">
        <f t="shared" ca="1" si="4"/>
        <v>BPU</v>
      </c>
      <c r="AE60" t="str">
        <f t="shared" ca="1" si="5"/>
        <v>0</v>
      </c>
      <c r="AF60" t="str">
        <f t="shared" ca="1" si="6"/>
        <v>0</v>
      </c>
      <c r="AG60" t="str">
        <f t="shared" ca="1" si="7"/>
        <v>0</v>
      </c>
      <c r="AH60">
        <f t="shared" ca="1" si="13"/>
        <v>0</v>
      </c>
      <c r="AI60">
        <f t="shared" ca="1" si="13"/>
        <v>0</v>
      </c>
      <c r="AJ60">
        <f t="shared" ca="1" si="13"/>
        <v>0</v>
      </c>
      <c r="AK60">
        <f t="shared" ca="1" si="13"/>
        <v>0</v>
      </c>
      <c r="AL60">
        <f t="shared" ca="1" si="13"/>
        <v>0</v>
      </c>
      <c r="AM60">
        <f t="shared" ca="1" si="13"/>
        <v>0</v>
      </c>
      <c r="AN60">
        <f t="shared" ca="1" si="13"/>
        <v>0</v>
      </c>
      <c r="AO60">
        <f t="shared" ca="1" si="13"/>
        <v>0</v>
      </c>
      <c r="AP60">
        <f t="shared" ca="1" si="9"/>
        <v>0</v>
      </c>
    </row>
    <row r="61" spans="1:42" x14ac:dyDescent="0.2">
      <c r="A61">
        <f t="shared" ca="1" si="2"/>
        <v>0</v>
      </c>
      <c r="B61">
        <f t="shared" ca="1" si="16"/>
        <v>0</v>
      </c>
      <c r="C61">
        <f t="shared" ca="1" si="16"/>
        <v>0</v>
      </c>
      <c r="D61">
        <f t="shared" ca="1" si="16"/>
        <v>0</v>
      </c>
      <c r="E61">
        <f t="shared" ca="1" si="16"/>
        <v>0</v>
      </c>
      <c r="F61">
        <f t="shared" ca="1" si="16"/>
        <v>0</v>
      </c>
      <c r="G61">
        <f t="shared" ca="1" si="16"/>
        <v>0</v>
      </c>
      <c r="H61">
        <f t="shared" ca="1" si="16"/>
        <v>0</v>
      </c>
      <c r="I61">
        <f t="shared" ca="1" si="16"/>
        <v>0</v>
      </c>
      <c r="J61">
        <f t="shared" ca="1" si="16"/>
        <v>0</v>
      </c>
      <c r="K61">
        <f t="shared" ca="1" si="16"/>
        <v>0</v>
      </c>
      <c r="L61">
        <f t="shared" ca="1" si="16"/>
        <v>0</v>
      </c>
      <c r="M61">
        <f t="shared" ca="1" si="16"/>
        <v>0</v>
      </c>
      <c r="N61">
        <f t="shared" ca="1" si="16"/>
        <v>0</v>
      </c>
      <c r="O61">
        <f t="shared" ca="1" si="16"/>
        <v>0</v>
      </c>
      <c r="P61">
        <f t="shared" ca="1" si="16"/>
        <v>0</v>
      </c>
      <c r="Q61">
        <f t="shared" ca="1" si="16"/>
        <v>0</v>
      </c>
      <c r="R61">
        <f t="shared" ca="1" si="16"/>
        <v>0</v>
      </c>
      <c r="S61">
        <f t="shared" ca="1" si="16"/>
        <v>0</v>
      </c>
      <c r="T61">
        <f t="shared" ca="1" si="16"/>
        <v>0</v>
      </c>
      <c r="U61">
        <f t="shared" ca="1" si="16"/>
        <v>0</v>
      </c>
      <c r="V61">
        <f t="shared" ca="1" si="16"/>
        <v>0</v>
      </c>
      <c r="W61">
        <f t="shared" ca="1" si="16"/>
        <v>0</v>
      </c>
      <c r="X61">
        <f t="shared" ca="1" si="16"/>
        <v>0</v>
      </c>
      <c r="Y61">
        <f t="shared" ca="1" si="16"/>
        <v>0</v>
      </c>
      <c r="Z61">
        <f t="shared" ca="1" si="16"/>
        <v>0</v>
      </c>
      <c r="AA61">
        <f t="shared" ca="1" si="16"/>
        <v>0</v>
      </c>
      <c r="AB61">
        <f t="shared" ca="1" si="16"/>
        <v>0</v>
      </c>
      <c r="AC61" t="str">
        <f t="shared" ca="1" si="3"/>
        <v/>
      </c>
      <c r="AD61" t="str">
        <f t="shared" ca="1" si="4"/>
        <v>BPU</v>
      </c>
      <c r="AE61" t="str">
        <f t="shared" ca="1" si="5"/>
        <v>0</v>
      </c>
      <c r="AF61" t="str">
        <f t="shared" ca="1" si="6"/>
        <v>0</v>
      </c>
      <c r="AG61" t="str">
        <f t="shared" ca="1" si="7"/>
        <v>0</v>
      </c>
      <c r="AH61">
        <f t="shared" ca="1" si="13"/>
        <v>0</v>
      </c>
      <c r="AI61">
        <f t="shared" ca="1" si="13"/>
        <v>0</v>
      </c>
      <c r="AJ61">
        <f t="shared" ca="1" si="13"/>
        <v>0</v>
      </c>
      <c r="AK61">
        <f t="shared" ca="1" si="13"/>
        <v>0</v>
      </c>
      <c r="AL61">
        <f t="shared" ca="1" si="13"/>
        <v>0</v>
      </c>
      <c r="AM61">
        <f t="shared" ca="1" si="13"/>
        <v>0</v>
      </c>
      <c r="AN61">
        <f t="shared" ca="1" si="13"/>
        <v>0</v>
      </c>
      <c r="AO61">
        <f t="shared" ca="1" si="13"/>
        <v>0</v>
      </c>
      <c r="AP61">
        <f t="shared" ca="1" si="9"/>
        <v>0</v>
      </c>
    </row>
    <row r="62" spans="1:42" x14ac:dyDescent="0.2">
      <c r="A62">
        <f t="shared" ca="1" si="2"/>
        <v>0</v>
      </c>
      <c r="B62">
        <f t="shared" ca="1" si="16"/>
        <v>0</v>
      </c>
      <c r="C62">
        <f t="shared" ca="1" si="16"/>
        <v>0</v>
      </c>
      <c r="D62">
        <f t="shared" ca="1" si="16"/>
        <v>0</v>
      </c>
      <c r="E62">
        <f t="shared" ca="1" si="16"/>
        <v>0</v>
      </c>
      <c r="F62">
        <f t="shared" ca="1" si="16"/>
        <v>0</v>
      </c>
      <c r="G62">
        <f t="shared" ca="1" si="16"/>
        <v>0</v>
      </c>
      <c r="H62">
        <f t="shared" ca="1" si="16"/>
        <v>0</v>
      </c>
      <c r="I62">
        <f t="shared" ca="1" si="16"/>
        <v>0</v>
      </c>
      <c r="J62">
        <f t="shared" ca="1" si="16"/>
        <v>0</v>
      </c>
      <c r="K62">
        <f t="shared" ca="1" si="16"/>
        <v>0</v>
      </c>
      <c r="L62">
        <f t="shared" ca="1" si="16"/>
        <v>0</v>
      </c>
      <c r="M62">
        <f t="shared" ca="1" si="16"/>
        <v>0</v>
      </c>
      <c r="N62">
        <f t="shared" ca="1" si="16"/>
        <v>0</v>
      </c>
      <c r="O62">
        <f t="shared" ca="1" si="16"/>
        <v>0</v>
      </c>
      <c r="P62">
        <f t="shared" ca="1" si="16"/>
        <v>0</v>
      </c>
      <c r="Q62">
        <f t="shared" ca="1" si="16"/>
        <v>0</v>
      </c>
      <c r="R62">
        <f t="shared" ca="1" si="16"/>
        <v>0</v>
      </c>
      <c r="S62">
        <f t="shared" ca="1" si="16"/>
        <v>0</v>
      </c>
      <c r="T62">
        <f t="shared" ca="1" si="16"/>
        <v>0</v>
      </c>
      <c r="U62">
        <f t="shared" ca="1" si="16"/>
        <v>0</v>
      </c>
      <c r="V62">
        <f t="shared" ca="1" si="16"/>
        <v>0</v>
      </c>
      <c r="W62">
        <f t="shared" ca="1" si="16"/>
        <v>0</v>
      </c>
      <c r="X62">
        <f t="shared" ca="1" si="16"/>
        <v>0</v>
      </c>
      <c r="Y62">
        <f t="shared" ca="1" si="16"/>
        <v>0</v>
      </c>
      <c r="Z62">
        <f t="shared" ca="1" si="16"/>
        <v>0</v>
      </c>
      <c r="AA62">
        <f t="shared" ca="1" si="16"/>
        <v>0</v>
      </c>
      <c r="AB62">
        <f t="shared" ca="1" si="16"/>
        <v>0</v>
      </c>
      <c r="AC62" t="str">
        <f t="shared" ca="1" si="3"/>
        <v/>
      </c>
      <c r="AD62" t="str">
        <f t="shared" ca="1" si="4"/>
        <v>BPU</v>
      </c>
      <c r="AE62" t="str">
        <f t="shared" ca="1" si="5"/>
        <v>0</v>
      </c>
      <c r="AF62" t="str">
        <f t="shared" ca="1" si="6"/>
        <v>0</v>
      </c>
      <c r="AG62" t="str">
        <f t="shared" ca="1" si="7"/>
        <v>0</v>
      </c>
      <c r="AH62">
        <f t="shared" ca="1" si="13"/>
        <v>0</v>
      </c>
      <c r="AI62">
        <f t="shared" ca="1" si="13"/>
        <v>0</v>
      </c>
      <c r="AJ62">
        <f t="shared" ca="1" si="13"/>
        <v>0</v>
      </c>
      <c r="AK62">
        <f t="shared" ca="1" si="13"/>
        <v>0</v>
      </c>
      <c r="AL62">
        <f t="shared" ca="1" si="13"/>
        <v>0</v>
      </c>
      <c r="AM62">
        <f t="shared" ca="1" si="13"/>
        <v>0</v>
      </c>
      <c r="AN62">
        <f t="shared" ca="1" si="13"/>
        <v>0</v>
      </c>
      <c r="AO62">
        <f t="shared" ca="1" si="13"/>
        <v>0</v>
      </c>
      <c r="AP62">
        <f t="shared" ca="1" si="9"/>
        <v>0</v>
      </c>
    </row>
    <row r="63" spans="1:42" x14ac:dyDescent="0.2">
      <c r="A63">
        <f t="shared" ca="1" si="2"/>
        <v>0</v>
      </c>
      <c r="B63">
        <f t="shared" ca="1" si="16"/>
        <v>0</v>
      </c>
      <c r="C63">
        <f t="shared" ca="1" si="16"/>
        <v>0</v>
      </c>
      <c r="D63">
        <f t="shared" ca="1" si="16"/>
        <v>0</v>
      </c>
      <c r="E63">
        <f t="shared" ca="1" si="16"/>
        <v>0</v>
      </c>
      <c r="F63">
        <f t="shared" ca="1" si="16"/>
        <v>0</v>
      </c>
      <c r="G63">
        <f t="shared" ca="1" si="16"/>
        <v>0</v>
      </c>
      <c r="H63">
        <f t="shared" ca="1" si="16"/>
        <v>0</v>
      </c>
      <c r="I63">
        <f t="shared" ca="1" si="16"/>
        <v>0</v>
      </c>
      <c r="J63">
        <f t="shared" ca="1" si="16"/>
        <v>0</v>
      </c>
      <c r="K63">
        <f t="shared" ca="1" si="16"/>
        <v>0</v>
      </c>
      <c r="L63">
        <f t="shared" ca="1" si="16"/>
        <v>0</v>
      </c>
      <c r="M63">
        <f t="shared" ca="1" si="16"/>
        <v>0</v>
      </c>
      <c r="N63">
        <f t="shared" ca="1" si="16"/>
        <v>0</v>
      </c>
      <c r="O63">
        <f t="shared" ca="1" si="16"/>
        <v>0</v>
      </c>
      <c r="P63">
        <f t="shared" ca="1" si="16"/>
        <v>0</v>
      </c>
      <c r="Q63">
        <f t="shared" ca="1" si="16"/>
        <v>0</v>
      </c>
      <c r="R63">
        <f t="shared" ca="1" si="16"/>
        <v>0</v>
      </c>
      <c r="S63">
        <f t="shared" ca="1" si="16"/>
        <v>0</v>
      </c>
      <c r="T63">
        <f t="shared" ca="1" si="16"/>
        <v>0</v>
      </c>
      <c r="U63">
        <f t="shared" ca="1" si="16"/>
        <v>0</v>
      </c>
      <c r="V63">
        <f t="shared" ca="1" si="16"/>
        <v>0</v>
      </c>
      <c r="W63">
        <f t="shared" ca="1" si="16"/>
        <v>0</v>
      </c>
      <c r="X63">
        <f t="shared" ca="1" si="16"/>
        <v>0</v>
      </c>
      <c r="Y63">
        <f t="shared" ca="1" si="16"/>
        <v>0</v>
      </c>
      <c r="Z63">
        <f t="shared" ca="1" si="16"/>
        <v>0</v>
      </c>
      <c r="AA63">
        <f t="shared" ca="1" si="16"/>
        <v>0</v>
      </c>
      <c r="AB63">
        <f t="shared" ca="1" si="16"/>
        <v>0</v>
      </c>
      <c r="AC63" t="str">
        <f t="shared" ca="1" si="3"/>
        <v/>
      </c>
      <c r="AD63" t="str">
        <f t="shared" ca="1" si="4"/>
        <v>BPU</v>
      </c>
      <c r="AE63" t="str">
        <f t="shared" ca="1" si="5"/>
        <v>0</v>
      </c>
      <c r="AF63" t="str">
        <f t="shared" ca="1" si="6"/>
        <v>0</v>
      </c>
      <c r="AG63" t="str">
        <f t="shared" ca="1" si="7"/>
        <v>0</v>
      </c>
      <c r="AH63">
        <f t="shared" ca="1" si="13"/>
        <v>0</v>
      </c>
      <c r="AI63">
        <f t="shared" ca="1" si="13"/>
        <v>0</v>
      </c>
      <c r="AJ63">
        <f t="shared" ca="1" si="13"/>
        <v>0</v>
      </c>
      <c r="AK63">
        <f t="shared" ca="1" si="13"/>
        <v>0</v>
      </c>
      <c r="AL63">
        <f t="shared" ca="1" si="13"/>
        <v>0</v>
      </c>
      <c r="AM63">
        <f t="shared" ca="1" si="13"/>
        <v>0</v>
      </c>
      <c r="AN63">
        <f t="shared" ca="1" si="13"/>
        <v>0</v>
      </c>
      <c r="AO63">
        <f t="shared" ca="1" si="13"/>
        <v>0</v>
      </c>
      <c r="AP63">
        <f t="shared" ca="1" si="9"/>
        <v>0</v>
      </c>
    </row>
    <row r="64" spans="1:42" x14ac:dyDescent="0.2">
      <c r="A64">
        <f t="shared" ca="1" si="2"/>
        <v>0</v>
      </c>
      <c r="B64">
        <f t="shared" ca="1" si="16"/>
        <v>0</v>
      </c>
      <c r="C64">
        <f t="shared" ca="1" si="16"/>
        <v>0</v>
      </c>
      <c r="D64">
        <f t="shared" ca="1" si="16"/>
        <v>0</v>
      </c>
      <c r="E64">
        <f t="shared" ca="1" si="16"/>
        <v>0</v>
      </c>
      <c r="F64">
        <f t="shared" ca="1" si="16"/>
        <v>0</v>
      </c>
      <c r="G64">
        <f t="shared" ca="1" si="16"/>
        <v>0</v>
      </c>
      <c r="H64">
        <f t="shared" ca="1" si="16"/>
        <v>0</v>
      </c>
      <c r="I64">
        <f t="shared" ca="1" si="16"/>
        <v>0</v>
      </c>
      <c r="J64">
        <f t="shared" ca="1" si="16"/>
        <v>0</v>
      </c>
      <c r="K64">
        <f t="shared" ca="1" si="16"/>
        <v>0</v>
      </c>
      <c r="L64">
        <f t="shared" ca="1" si="16"/>
        <v>0</v>
      </c>
      <c r="M64">
        <f t="shared" ca="1" si="16"/>
        <v>0</v>
      </c>
      <c r="N64">
        <f t="shared" ca="1" si="16"/>
        <v>0</v>
      </c>
      <c r="O64">
        <f t="shared" ca="1" si="16"/>
        <v>0</v>
      </c>
      <c r="P64">
        <f t="shared" ca="1" si="16"/>
        <v>0</v>
      </c>
      <c r="Q64">
        <f t="shared" ca="1" si="16"/>
        <v>0</v>
      </c>
      <c r="R64">
        <f t="shared" ca="1" si="16"/>
        <v>0</v>
      </c>
      <c r="S64">
        <f t="shared" ca="1" si="16"/>
        <v>0</v>
      </c>
      <c r="T64">
        <f t="shared" ca="1" si="16"/>
        <v>0</v>
      </c>
      <c r="U64">
        <f t="shared" ca="1" si="16"/>
        <v>0</v>
      </c>
      <c r="V64">
        <f t="shared" ca="1" si="16"/>
        <v>0</v>
      </c>
      <c r="W64">
        <f t="shared" ca="1" si="16"/>
        <v>0</v>
      </c>
      <c r="X64">
        <f t="shared" ca="1" si="16"/>
        <v>0</v>
      </c>
      <c r="Y64">
        <f t="shared" ca="1" si="16"/>
        <v>0</v>
      </c>
      <c r="Z64">
        <f t="shared" ca="1" si="16"/>
        <v>0</v>
      </c>
      <c r="AA64">
        <f t="shared" ca="1" si="16"/>
        <v>0</v>
      </c>
      <c r="AB64">
        <f t="shared" ca="1" si="16"/>
        <v>0</v>
      </c>
      <c r="AC64" t="str">
        <f t="shared" ca="1" si="3"/>
        <v/>
      </c>
      <c r="AD64" t="str">
        <f t="shared" ca="1" si="4"/>
        <v>BPU</v>
      </c>
      <c r="AE64" t="str">
        <f t="shared" ca="1" si="5"/>
        <v>0</v>
      </c>
      <c r="AF64" t="str">
        <f t="shared" ca="1" si="6"/>
        <v>0</v>
      </c>
      <c r="AG64" t="str">
        <f t="shared" ca="1" si="7"/>
        <v>0</v>
      </c>
      <c r="AH64">
        <f t="shared" ca="1" si="13"/>
        <v>0</v>
      </c>
      <c r="AI64">
        <f t="shared" ca="1" si="13"/>
        <v>0</v>
      </c>
      <c r="AJ64">
        <f t="shared" ca="1" si="13"/>
        <v>0</v>
      </c>
      <c r="AK64">
        <f t="shared" ca="1" si="13"/>
        <v>0</v>
      </c>
      <c r="AL64">
        <f t="shared" ca="1" si="13"/>
        <v>0</v>
      </c>
      <c r="AM64">
        <f t="shared" ca="1" si="13"/>
        <v>0</v>
      </c>
      <c r="AN64">
        <f t="shared" ca="1" si="13"/>
        <v>0</v>
      </c>
      <c r="AO64">
        <f t="shared" ca="1" si="13"/>
        <v>0</v>
      </c>
      <c r="AP64">
        <f t="shared" ca="1" si="9"/>
        <v>0</v>
      </c>
    </row>
    <row r="65" spans="1:42" x14ac:dyDescent="0.2">
      <c r="A65">
        <f t="shared" ca="1" si="2"/>
        <v>0</v>
      </c>
      <c r="B65">
        <f t="shared" ca="1" si="16"/>
        <v>0</v>
      </c>
      <c r="C65">
        <f t="shared" ca="1" si="16"/>
        <v>0</v>
      </c>
      <c r="D65">
        <f t="shared" ca="1" si="16"/>
        <v>0</v>
      </c>
      <c r="E65">
        <f t="shared" ca="1" si="16"/>
        <v>0</v>
      </c>
      <c r="F65">
        <f t="shared" ca="1" si="16"/>
        <v>0</v>
      </c>
      <c r="G65">
        <f t="shared" ca="1" si="16"/>
        <v>0</v>
      </c>
      <c r="H65">
        <f t="shared" ca="1" si="16"/>
        <v>0</v>
      </c>
      <c r="I65">
        <f t="shared" ca="1" si="16"/>
        <v>0</v>
      </c>
      <c r="J65">
        <f t="shared" ca="1" si="16"/>
        <v>0</v>
      </c>
      <c r="K65">
        <f t="shared" ca="1" si="16"/>
        <v>0</v>
      </c>
      <c r="L65">
        <f t="shared" ca="1" si="16"/>
        <v>0</v>
      </c>
      <c r="M65">
        <f t="shared" ca="1" si="16"/>
        <v>0</v>
      </c>
      <c r="N65">
        <f t="shared" ca="1" si="16"/>
        <v>0</v>
      </c>
      <c r="O65">
        <f t="shared" ca="1" si="16"/>
        <v>0</v>
      </c>
      <c r="P65">
        <f t="shared" ca="1" si="16"/>
        <v>0</v>
      </c>
      <c r="Q65">
        <f t="shared" ca="1" si="16"/>
        <v>0</v>
      </c>
      <c r="R65">
        <f t="shared" ca="1" si="16"/>
        <v>0</v>
      </c>
      <c r="S65">
        <f t="shared" ca="1" si="16"/>
        <v>0</v>
      </c>
      <c r="T65">
        <f t="shared" ca="1" si="16"/>
        <v>0</v>
      </c>
      <c r="U65">
        <f t="shared" ca="1" si="16"/>
        <v>0</v>
      </c>
      <c r="V65">
        <f t="shared" ca="1" si="16"/>
        <v>0</v>
      </c>
      <c r="W65">
        <f t="shared" ca="1" si="16"/>
        <v>0</v>
      </c>
      <c r="X65">
        <f t="shared" ca="1" si="16"/>
        <v>0</v>
      </c>
      <c r="Y65">
        <f t="shared" ca="1" si="16"/>
        <v>0</v>
      </c>
      <c r="Z65">
        <f t="shared" ca="1" si="16"/>
        <v>0</v>
      </c>
      <c r="AA65">
        <f t="shared" ca="1" si="16"/>
        <v>0</v>
      </c>
      <c r="AB65">
        <f t="shared" ca="1" si="16"/>
        <v>0</v>
      </c>
      <c r="AC65" t="str">
        <f t="shared" ca="1" si="3"/>
        <v/>
      </c>
      <c r="AD65" t="str">
        <f t="shared" ca="1" si="4"/>
        <v>BPU</v>
      </c>
      <c r="AE65" t="str">
        <f t="shared" ca="1" si="5"/>
        <v>0</v>
      </c>
      <c r="AF65" t="str">
        <f t="shared" ca="1" si="6"/>
        <v>0</v>
      </c>
      <c r="AG65" t="str">
        <f t="shared" ca="1" si="7"/>
        <v>0</v>
      </c>
      <c r="AH65">
        <f t="shared" ca="1" si="13"/>
        <v>0</v>
      </c>
      <c r="AI65">
        <f t="shared" ca="1" si="13"/>
        <v>0</v>
      </c>
      <c r="AJ65">
        <f t="shared" ca="1" si="13"/>
        <v>0</v>
      </c>
      <c r="AK65">
        <f t="shared" ca="1" si="13"/>
        <v>0</v>
      </c>
      <c r="AL65">
        <f t="shared" ca="1" si="13"/>
        <v>0</v>
      </c>
      <c r="AM65">
        <f t="shared" ca="1" si="13"/>
        <v>0</v>
      </c>
      <c r="AN65">
        <f t="shared" ca="1" si="13"/>
        <v>0</v>
      </c>
      <c r="AO65">
        <f t="shared" ca="1" si="13"/>
        <v>0</v>
      </c>
      <c r="AP65">
        <f t="shared" ca="1" si="9"/>
        <v>0</v>
      </c>
    </row>
    <row r="66" spans="1:42" x14ac:dyDescent="0.2">
      <c r="A66">
        <f t="shared" ca="1" si="2"/>
        <v>0</v>
      </c>
      <c r="B66">
        <f t="shared" ca="1" si="16"/>
        <v>0</v>
      </c>
      <c r="C66">
        <f t="shared" ca="1" si="16"/>
        <v>0</v>
      </c>
      <c r="D66">
        <f t="shared" ca="1" si="16"/>
        <v>0</v>
      </c>
      <c r="E66">
        <f t="shared" ca="1" si="16"/>
        <v>0</v>
      </c>
      <c r="F66">
        <f t="shared" ca="1" si="16"/>
        <v>0</v>
      </c>
      <c r="G66">
        <f t="shared" ca="1" si="16"/>
        <v>0</v>
      </c>
      <c r="H66">
        <f t="shared" ca="1" si="16"/>
        <v>0</v>
      </c>
      <c r="I66">
        <f t="shared" ca="1" si="16"/>
        <v>0</v>
      </c>
      <c r="J66">
        <f t="shared" ca="1" si="16"/>
        <v>0</v>
      </c>
      <c r="K66">
        <f t="shared" ca="1" si="16"/>
        <v>0</v>
      </c>
      <c r="L66">
        <f t="shared" ca="1" si="16"/>
        <v>0</v>
      </c>
      <c r="M66">
        <f t="shared" ca="1" si="16"/>
        <v>0</v>
      </c>
      <c r="N66">
        <f t="shared" ca="1" si="16"/>
        <v>0</v>
      </c>
      <c r="O66">
        <f t="shared" ca="1" si="16"/>
        <v>0</v>
      </c>
      <c r="P66">
        <f t="shared" ca="1" si="16"/>
        <v>0</v>
      </c>
      <c r="Q66">
        <f t="shared" ca="1" si="16"/>
        <v>0</v>
      </c>
      <c r="R66">
        <f t="shared" ca="1" si="16"/>
        <v>0</v>
      </c>
      <c r="S66">
        <f t="shared" ca="1" si="16"/>
        <v>0</v>
      </c>
      <c r="T66">
        <f t="shared" ca="1" si="16"/>
        <v>0</v>
      </c>
      <c r="U66">
        <f t="shared" ca="1" si="16"/>
        <v>0</v>
      </c>
      <c r="V66">
        <f t="shared" ca="1" si="16"/>
        <v>0</v>
      </c>
      <c r="W66">
        <f t="shared" ca="1" si="16"/>
        <v>0</v>
      </c>
      <c r="X66">
        <f t="shared" ca="1" si="16"/>
        <v>0</v>
      </c>
      <c r="Y66">
        <f t="shared" ca="1" si="16"/>
        <v>0</v>
      </c>
      <c r="Z66">
        <f t="shared" ca="1" si="16"/>
        <v>0</v>
      </c>
      <c r="AA66">
        <f t="shared" ca="1" si="16"/>
        <v>0</v>
      </c>
      <c r="AB66">
        <f t="shared" ca="1" si="16"/>
        <v>0</v>
      </c>
      <c r="AC66" t="str">
        <f t="shared" ca="1" si="3"/>
        <v/>
      </c>
      <c r="AD66" t="str">
        <f t="shared" ca="1" si="4"/>
        <v>BPU</v>
      </c>
      <c r="AE66" t="str">
        <f t="shared" ca="1" si="5"/>
        <v>0</v>
      </c>
      <c r="AF66" t="str">
        <f t="shared" ca="1" si="6"/>
        <v>0</v>
      </c>
      <c r="AG66" t="str">
        <f t="shared" ca="1" si="7"/>
        <v>0</v>
      </c>
      <c r="AH66">
        <f t="shared" ca="1" si="13"/>
        <v>0</v>
      </c>
      <c r="AI66">
        <f t="shared" ca="1" si="13"/>
        <v>0</v>
      </c>
      <c r="AJ66">
        <f t="shared" ca="1" si="13"/>
        <v>0</v>
      </c>
      <c r="AK66">
        <f t="shared" ca="1" si="13"/>
        <v>0</v>
      </c>
      <c r="AL66">
        <f t="shared" ca="1" si="13"/>
        <v>0</v>
      </c>
      <c r="AM66">
        <f t="shared" ca="1" si="13"/>
        <v>0</v>
      </c>
      <c r="AN66">
        <f t="shared" ca="1" si="13"/>
        <v>0</v>
      </c>
      <c r="AO66">
        <f t="shared" ca="1" si="13"/>
        <v>0</v>
      </c>
      <c r="AP66">
        <f t="shared" ca="1" si="9"/>
        <v>0</v>
      </c>
    </row>
    <row r="67" spans="1:42" x14ac:dyDescent="0.2">
      <c r="A67">
        <f t="shared" ca="1" si="2"/>
        <v>0</v>
      </c>
      <c r="B67">
        <f t="shared" ca="1" si="16"/>
        <v>0</v>
      </c>
      <c r="C67">
        <f t="shared" ca="1" si="16"/>
        <v>0</v>
      </c>
      <c r="D67">
        <f t="shared" ca="1" si="16"/>
        <v>0</v>
      </c>
      <c r="E67">
        <f t="shared" ca="1" si="16"/>
        <v>0</v>
      </c>
      <c r="F67">
        <f t="shared" ca="1" si="16"/>
        <v>0</v>
      </c>
      <c r="G67">
        <f t="shared" ca="1" si="16"/>
        <v>0</v>
      </c>
      <c r="H67">
        <f t="shared" ca="1" si="16"/>
        <v>0</v>
      </c>
      <c r="I67">
        <f t="shared" ca="1" si="16"/>
        <v>0</v>
      </c>
      <c r="J67">
        <f t="shared" ca="1" si="16"/>
        <v>0</v>
      </c>
      <c r="K67">
        <f t="shared" ca="1" si="16"/>
        <v>0</v>
      </c>
      <c r="L67">
        <f t="shared" ca="1" si="16"/>
        <v>0</v>
      </c>
      <c r="M67">
        <f t="shared" ca="1" si="16"/>
        <v>0</v>
      </c>
      <c r="N67">
        <f t="shared" ca="1" si="16"/>
        <v>0</v>
      </c>
      <c r="O67">
        <f t="shared" ca="1" si="16"/>
        <v>0</v>
      </c>
      <c r="P67">
        <f t="shared" ca="1" si="16"/>
        <v>0</v>
      </c>
      <c r="Q67">
        <f t="shared" ca="1" si="16"/>
        <v>0</v>
      </c>
      <c r="R67">
        <f t="shared" ca="1" si="16"/>
        <v>0</v>
      </c>
      <c r="S67">
        <f t="shared" ca="1" si="16"/>
        <v>0</v>
      </c>
      <c r="T67">
        <f t="shared" ca="1" si="16"/>
        <v>0</v>
      </c>
      <c r="U67">
        <f t="shared" ca="1" si="16"/>
        <v>0</v>
      </c>
      <c r="V67">
        <f t="shared" ca="1" si="16"/>
        <v>0</v>
      </c>
      <c r="W67">
        <f t="shared" ca="1" si="16"/>
        <v>0</v>
      </c>
      <c r="X67">
        <f t="shared" ca="1" si="16"/>
        <v>0</v>
      </c>
      <c r="Y67">
        <f t="shared" ca="1" si="16"/>
        <v>0</v>
      </c>
      <c r="Z67">
        <f t="shared" ca="1" si="16"/>
        <v>0</v>
      </c>
      <c r="AA67">
        <f t="shared" ca="1" si="16"/>
        <v>0</v>
      </c>
      <c r="AB67">
        <f t="shared" ca="1" si="16"/>
        <v>0</v>
      </c>
      <c r="AC67" t="str">
        <f t="shared" ca="1" si="3"/>
        <v/>
      </c>
      <c r="AD67" t="str">
        <f t="shared" ca="1" si="4"/>
        <v>BPU</v>
      </c>
      <c r="AE67" t="str">
        <f t="shared" ca="1" si="5"/>
        <v>0</v>
      </c>
      <c r="AF67" t="str">
        <f t="shared" ca="1" si="6"/>
        <v>0</v>
      </c>
      <c r="AG67" t="str">
        <f t="shared" ca="1" si="7"/>
        <v>0</v>
      </c>
      <c r="AH67">
        <f t="shared" ca="1" si="13"/>
        <v>0</v>
      </c>
      <c r="AI67">
        <f t="shared" ca="1" si="13"/>
        <v>0</v>
      </c>
      <c r="AJ67">
        <f t="shared" ca="1" si="13"/>
        <v>0</v>
      </c>
      <c r="AK67">
        <f t="shared" ref="AJ67:AK102" ca="1" si="17">IF($AG67=AK$2,$X67,0)</f>
        <v>0</v>
      </c>
      <c r="AL67">
        <f t="shared" ca="1" si="13"/>
        <v>0</v>
      </c>
      <c r="AM67">
        <f t="shared" ca="1" si="13"/>
        <v>0</v>
      </c>
      <c r="AN67">
        <f t="shared" ca="1" si="13"/>
        <v>0</v>
      </c>
      <c r="AO67">
        <f t="shared" ca="1" si="13"/>
        <v>0</v>
      </c>
      <c r="AP67">
        <f t="shared" ca="1" si="9"/>
        <v>0</v>
      </c>
    </row>
    <row r="68" spans="1:42" x14ac:dyDescent="0.2">
      <c r="A68">
        <f t="shared" ref="A68:P102" ca="1" si="18">INDIRECT("'3-Lift'!"&amp;CELL("address",A68))</f>
        <v>0</v>
      </c>
      <c r="B68">
        <f t="shared" ca="1" si="18"/>
        <v>0</v>
      </c>
      <c r="C68">
        <f t="shared" ca="1" si="18"/>
        <v>0</v>
      </c>
      <c r="D68">
        <f t="shared" ca="1" si="18"/>
        <v>0</v>
      </c>
      <c r="E68">
        <f t="shared" ca="1" si="18"/>
        <v>0</v>
      </c>
      <c r="F68">
        <f t="shared" ca="1" si="18"/>
        <v>0</v>
      </c>
      <c r="G68">
        <f t="shared" ca="1" si="18"/>
        <v>0</v>
      </c>
      <c r="H68">
        <f t="shared" ca="1" si="18"/>
        <v>0</v>
      </c>
      <c r="I68">
        <f t="shared" ca="1" si="18"/>
        <v>0</v>
      </c>
      <c r="J68">
        <f t="shared" ca="1" si="18"/>
        <v>0</v>
      </c>
      <c r="K68">
        <f t="shared" ca="1" si="18"/>
        <v>0</v>
      </c>
      <c r="L68">
        <f t="shared" ca="1" si="18"/>
        <v>0</v>
      </c>
      <c r="M68">
        <f t="shared" ca="1" si="18"/>
        <v>0</v>
      </c>
      <c r="N68">
        <f t="shared" ca="1" si="18"/>
        <v>0</v>
      </c>
      <c r="O68">
        <f t="shared" ca="1" si="18"/>
        <v>0</v>
      </c>
      <c r="P68">
        <f t="shared" ca="1" si="18"/>
        <v>0</v>
      </c>
      <c r="Q68">
        <f t="shared" ca="1" si="16"/>
        <v>0</v>
      </c>
      <c r="R68">
        <f t="shared" ca="1" si="16"/>
        <v>0</v>
      </c>
      <c r="S68">
        <f t="shared" ca="1" si="16"/>
        <v>0</v>
      </c>
      <c r="T68">
        <f t="shared" ca="1" si="16"/>
        <v>0</v>
      </c>
      <c r="U68">
        <f t="shared" ca="1" si="16"/>
        <v>0</v>
      </c>
      <c r="V68">
        <f t="shared" ca="1" si="16"/>
        <v>0</v>
      </c>
      <c r="W68">
        <f t="shared" ca="1" si="16"/>
        <v>0</v>
      </c>
      <c r="X68">
        <f t="shared" ca="1" si="16"/>
        <v>0</v>
      </c>
      <c r="Y68">
        <f t="shared" ca="1" si="16"/>
        <v>0</v>
      </c>
      <c r="Z68">
        <f t="shared" ca="1" si="16"/>
        <v>0</v>
      </c>
      <c r="AA68">
        <f t="shared" ca="1" si="16"/>
        <v>0</v>
      </c>
      <c r="AB68">
        <f t="shared" ca="1" si="16"/>
        <v>0</v>
      </c>
      <c r="AC68" t="str">
        <f t="shared" ref="AC68:AC102" ca="1" si="19">MID(AA68,3,1)</f>
        <v/>
      </c>
      <c r="AD68" t="str">
        <f t="shared" ref="AD68:AD102" ca="1" si="20">IF(RIGHT(C68,4)="ABPU","ABPU","BPU")</f>
        <v>BPU</v>
      </c>
      <c r="AE68" t="str">
        <f t="shared" ref="AE68:AE102" ca="1" si="21">IF(AD68="ABPU",RIGHT(C68,6),RIGHT(C68,5))</f>
        <v>0</v>
      </c>
      <c r="AF68" t="str">
        <f t="shared" ref="AF68:AF102" ca="1" si="22">LEFT(AE68,1)</f>
        <v>0</v>
      </c>
      <c r="AG68" t="str">
        <f t="shared" ref="AG68:AG102" ca="1" si="23">AC68&amp;AE68</f>
        <v>0</v>
      </c>
      <c r="AH68">
        <f t="shared" ref="AH68:AO102" ca="1" si="24">IF($AG68=AH$2,$X68,0)</f>
        <v>0</v>
      </c>
      <c r="AI68">
        <f t="shared" ca="1" si="24"/>
        <v>0</v>
      </c>
      <c r="AJ68">
        <f t="shared" ca="1" si="17"/>
        <v>0</v>
      </c>
      <c r="AK68">
        <f t="shared" ca="1" si="17"/>
        <v>0</v>
      </c>
      <c r="AL68">
        <f t="shared" ca="1" si="24"/>
        <v>0</v>
      </c>
      <c r="AM68">
        <f t="shared" ca="1" si="24"/>
        <v>0</v>
      </c>
      <c r="AN68">
        <f t="shared" ca="1" si="24"/>
        <v>0</v>
      </c>
      <c r="AO68">
        <f t="shared" ca="1" si="24"/>
        <v>0</v>
      </c>
      <c r="AP68">
        <f t="shared" ref="AP68:AP102" ca="1" si="25">A68</f>
        <v>0</v>
      </c>
    </row>
    <row r="69" spans="1:42" x14ac:dyDescent="0.2">
      <c r="A69">
        <f t="shared" ca="1" si="18"/>
        <v>0</v>
      </c>
      <c r="B69">
        <f t="shared" ca="1" si="16"/>
        <v>0</v>
      </c>
      <c r="C69">
        <f t="shared" ca="1" si="16"/>
        <v>0</v>
      </c>
      <c r="D69">
        <f t="shared" ca="1" si="16"/>
        <v>0</v>
      </c>
      <c r="E69">
        <f t="shared" ca="1" si="16"/>
        <v>0</v>
      </c>
      <c r="F69">
        <f t="shared" ca="1" si="16"/>
        <v>0</v>
      </c>
      <c r="G69">
        <f t="shared" ca="1" si="16"/>
        <v>0</v>
      </c>
      <c r="H69">
        <f t="shared" ca="1" si="16"/>
        <v>0</v>
      </c>
      <c r="I69">
        <f t="shared" ca="1" si="16"/>
        <v>0</v>
      </c>
      <c r="J69">
        <f t="shared" ca="1" si="16"/>
        <v>0</v>
      </c>
      <c r="K69">
        <f t="shared" ca="1" si="16"/>
        <v>0</v>
      </c>
      <c r="L69">
        <f t="shared" ca="1" si="16"/>
        <v>0</v>
      </c>
      <c r="M69">
        <f t="shared" ca="1" si="16"/>
        <v>0</v>
      </c>
      <c r="N69">
        <f t="shared" ca="1" si="16"/>
        <v>0</v>
      </c>
      <c r="O69">
        <f t="shared" ca="1" si="16"/>
        <v>0</v>
      </c>
      <c r="P69">
        <f t="shared" ca="1" si="16"/>
        <v>0</v>
      </c>
      <c r="Q69">
        <f t="shared" ca="1" si="16"/>
        <v>0</v>
      </c>
      <c r="R69">
        <f t="shared" ca="1" si="16"/>
        <v>0</v>
      </c>
      <c r="S69">
        <f t="shared" ca="1" si="16"/>
        <v>0</v>
      </c>
      <c r="T69">
        <f t="shared" ca="1" si="16"/>
        <v>0</v>
      </c>
      <c r="U69">
        <f t="shared" ca="1" si="16"/>
        <v>0</v>
      </c>
      <c r="V69">
        <f t="shared" ca="1" si="16"/>
        <v>0</v>
      </c>
      <c r="W69">
        <f t="shared" ca="1" si="16"/>
        <v>0</v>
      </c>
      <c r="X69">
        <f t="shared" ca="1" si="16"/>
        <v>0</v>
      </c>
      <c r="Y69">
        <f t="shared" ca="1" si="16"/>
        <v>0</v>
      </c>
      <c r="Z69">
        <f t="shared" ca="1" si="16"/>
        <v>0</v>
      </c>
      <c r="AA69">
        <f t="shared" ca="1" si="16"/>
        <v>0</v>
      </c>
      <c r="AB69">
        <f t="shared" ca="1" si="16"/>
        <v>0</v>
      </c>
      <c r="AC69" t="str">
        <f t="shared" ca="1" si="19"/>
        <v/>
      </c>
      <c r="AD69" t="str">
        <f t="shared" ca="1" si="20"/>
        <v>BPU</v>
      </c>
      <c r="AE69" t="str">
        <f t="shared" ca="1" si="21"/>
        <v>0</v>
      </c>
      <c r="AF69" t="str">
        <f t="shared" ca="1" si="22"/>
        <v>0</v>
      </c>
      <c r="AG69" t="str">
        <f t="shared" ca="1" si="23"/>
        <v>0</v>
      </c>
      <c r="AH69">
        <f t="shared" ca="1" si="24"/>
        <v>0</v>
      </c>
      <c r="AI69">
        <f t="shared" ca="1" si="24"/>
        <v>0</v>
      </c>
      <c r="AJ69">
        <f t="shared" ca="1" si="17"/>
        <v>0</v>
      </c>
      <c r="AK69">
        <f t="shared" ca="1" si="17"/>
        <v>0</v>
      </c>
      <c r="AL69">
        <f t="shared" ca="1" si="24"/>
        <v>0</v>
      </c>
      <c r="AM69">
        <f t="shared" ca="1" si="24"/>
        <v>0</v>
      </c>
      <c r="AN69">
        <f t="shared" ca="1" si="24"/>
        <v>0</v>
      </c>
      <c r="AO69">
        <f t="shared" ca="1" si="24"/>
        <v>0</v>
      </c>
      <c r="AP69">
        <f t="shared" ca="1" si="25"/>
        <v>0</v>
      </c>
    </row>
    <row r="70" spans="1:42" x14ac:dyDescent="0.2">
      <c r="A70">
        <f t="shared" ca="1" si="18"/>
        <v>0</v>
      </c>
      <c r="B70">
        <f t="shared" ca="1" si="16"/>
        <v>0</v>
      </c>
      <c r="C70">
        <f t="shared" ca="1" si="16"/>
        <v>0</v>
      </c>
      <c r="D70">
        <f t="shared" ca="1" si="16"/>
        <v>0</v>
      </c>
      <c r="E70">
        <f t="shared" ca="1" si="16"/>
        <v>0</v>
      </c>
      <c r="F70">
        <f t="shared" ca="1" si="16"/>
        <v>0</v>
      </c>
      <c r="G70">
        <f t="shared" ca="1" si="16"/>
        <v>0</v>
      </c>
      <c r="H70">
        <f t="shared" ref="B70:AB79" ca="1" si="26">INDIRECT("'3-Lift'!"&amp;CELL("address",H70))</f>
        <v>0</v>
      </c>
      <c r="I70">
        <f t="shared" ca="1" si="26"/>
        <v>0</v>
      </c>
      <c r="J70">
        <f t="shared" ca="1" si="26"/>
        <v>0</v>
      </c>
      <c r="K70">
        <f t="shared" ca="1" si="26"/>
        <v>0</v>
      </c>
      <c r="L70">
        <f t="shared" ca="1" si="26"/>
        <v>0</v>
      </c>
      <c r="M70">
        <f t="shared" ca="1" si="26"/>
        <v>0</v>
      </c>
      <c r="N70">
        <f t="shared" ca="1" si="26"/>
        <v>0</v>
      </c>
      <c r="O70">
        <f t="shared" ca="1" si="26"/>
        <v>0</v>
      </c>
      <c r="P70">
        <f t="shared" ca="1" si="26"/>
        <v>0</v>
      </c>
      <c r="Q70">
        <f t="shared" ca="1" si="26"/>
        <v>0</v>
      </c>
      <c r="R70">
        <f t="shared" ca="1" si="26"/>
        <v>0</v>
      </c>
      <c r="S70">
        <f t="shared" ca="1" si="26"/>
        <v>0</v>
      </c>
      <c r="T70">
        <f t="shared" ca="1" si="26"/>
        <v>0</v>
      </c>
      <c r="U70">
        <f t="shared" ca="1" si="26"/>
        <v>0</v>
      </c>
      <c r="V70">
        <f t="shared" ca="1" si="26"/>
        <v>0</v>
      </c>
      <c r="W70">
        <f t="shared" ca="1" si="26"/>
        <v>0</v>
      </c>
      <c r="X70">
        <f t="shared" ca="1" si="26"/>
        <v>0</v>
      </c>
      <c r="Y70">
        <f t="shared" ca="1" si="26"/>
        <v>0</v>
      </c>
      <c r="Z70">
        <f t="shared" ca="1" si="26"/>
        <v>0</v>
      </c>
      <c r="AA70">
        <f t="shared" ca="1" si="26"/>
        <v>0</v>
      </c>
      <c r="AB70">
        <f t="shared" ca="1" si="26"/>
        <v>0</v>
      </c>
      <c r="AC70" t="str">
        <f t="shared" ca="1" si="19"/>
        <v/>
      </c>
      <c r="AD70" t="str">
        <f t="shared" ca="1" si="20"/>
        <v>BPU</v>
      </c>
      <c r="AE70" t="str">
        <f t="shared" ca="1" si="21"/>
        <v>0</v>
      </c>
      <c r="AF70" t="str">
        <f t="shared" ca="1" si="22"/>
        <v>0</v>
      </c>
      <c r="AG70" t="str">
        <f t="shared" ca="1" si="23"/>
        <v>0</v>
      </c>
      <c r="AH70">
        <f t="shared" ca="1" si="24"/>
        <v>0</v>
      </c>
      <c r="AI70">
        <f t="shared" ca="1" si="24"/>
        <v>0</v>
      </c>
      <c r="AJ70">
        <f t="shared" ca="1" si="17"/>
        <v>0</v>
      </c>
      <c r="AK70">
        <f t="shared" ca="1" si="17"/>
        <v>0</v>
      </c>
      <c r="AL70">
        <f t="shared" ca="1" si="24"/>
        <v>0</v>
      </c>
      <c r="AM70">
        <f t="shared" ca="1" si="24"/>
        <v>0</v>
      </c>
      <c r="AN70">
        <f t="shared" ca="1" si="24"/>
        <v>0</v>
      </c>
      <c r="AO70">
        <f t="shared" ca="1" si="24"/>
        <v>0</v>
      </c>
      <c r="AP70">
        <f t="shared" ca="1" si="25"/>
        <v>0</v>
      </c>
    </row>
    <row r="71" spans="1:42" x14ac:dyDescent="0.2">
      <c r="A71">
        <f t="shared" ca="1" si="18"/>
        <v>0</v>
      </c>
      <c r="B71">
        <f t="shared" ca="1" si="26"/>
        <v>0</v>
      </c>
      <c r="C71">
        <f t="shared" ca="1" si="26"/>
        <v>0</v>
      </c>
      <c r="D71">
        <f t="shared" ca="1" si="26"/>
        <v>0</v>
      </c>
      <c r="E71">
        <f t="shared" ca="1" si="26"/>
        <v>0</v>
      </c>
      <c r="F71">
        <f t="shared" ca="1" si="26"/>
        <v>0</v>
      </c>
      <c r="G71">
        <f t="shared" ca="1" si="26"/>
        <v>0</v>
      </c>
      <c r="H71">
        <f t="shared" ca="1" si="26"/>
        <v>0</v>
      </c>
      <c r="I71">
        <f t="shared" ca="1" si="26"/>
        <v>0</v>
      </c>
      <c r="J71">
        <f t="shared" ca="1" si="26"/>
        <v>0</v>
      </c>
      <c r="K71">
        <f t="shared" ca="1" si="26"/>
        <v>0</v>
      </c>
      <c r="L71">
        <f t="shared" ca="1" si="26"/>
        <v>0</v>
      </c>
      <c r="M71">
        <f t="shared" ca="1" si="26"/>
        <v>0</v>
      </c>
      <c r="N71">
        <f t="shared" ca="1" si="26"/>
        <v>0</v>
      </c>
      <c r="O71">
        <f t="shared" ca="1" si="26"/>
        <v>0</v>
      </c>
      <c r="P71">
        <f t="shared" ca="1" si="26"/>
        <v>0</v>
      </c>
      <c r="Q71">
        <f t="shared" ca="1" si="26"/>
        <v>0</v>
      </c>
      <c r="R71">
        <f t="shared" ca="1" si="26"/>
        <v>0</v>
      </c>
      <c r="S71">
        <f t="shared" ca="1" si="26"/>
        <v>0</v>
      </c>
      <c r="T71">
        <f t="shared" ca="1" si="26"/>
        <v>0</v>
      </c>
      <c r="U71">
        <f t="shared" ca="1" si="26"/>
        <v>0</v>
      </c>
      <c r="V71">
        <f t="shared" ca="1" si="26"/>
        <v>0</v>
      </c>
      <c r="W71">
        <f t="shared" ca="1" si="26"/>
        <v>0</v>
      </c>
      <c r="X71">
        <f t="shared" ca="1" si="26"/>
        <v>0</v>
      </c>
      <c r="Y71">
        <f t="shared" ca="1" si="26"/>
        <v>0</v>
      </c>
      <c r="Z71">
        <f t="shared" ca="1" si="26"/>
        <v>0</v>
      </c>
      <c r="AA71">
        <f t="shared" ca="1" si="26"/>
        <v>0</v>
      </c>
      <c r="AB71">
        <f t="shared" ca="1" si="26"/>
        <v>0</v>
      </c>
      <c r="AC71" t="str">
        <f t="shared" ca="1" si="19"/>
        <v/>
      </c>
      <c r="AD71" t="str">
        <f t="shared" ca="1" si="20"/>
        <v>BPU</v>
      </c>
      <c r="AE71" t="str">
        <f t="shared" ca="1" si="21"/>
        <v>0</v>
      </c>
      <c r="AF71" t="str">
        <f t="shared" ca="1" si="22"/>
        <v>0</v>
      </c>
      <c r="AG71" t="str">
        <f t="shared" ca="1" si="23"/>
        <v>0</v>
      </c>
      <c r="AH71">
        <f t="shared" ca="1" si="24"/>
        <v>0</v>
      </c>
      <c r="AI71">
        <f t="shared" ca="1" si="24"/>
        <v>0</v>
      </c>
      <c r="AJ71">
        <f t="shared" ca="1" si="17"/>
        <v>0</v>
      </c>
      <c r="AK71">
        <f t="shared" ca="1" si="17"/>
        <v>0</v>
      </c>
      <c r="AL71">
        <f t="shared" ca="1" si="24"/>
        <v>0</v>
      </c>
      <c r="AM71">
        <f t="shared" ca="1" si="24"/>
        <v>0</v>
      </c>
      <c r="AN71">
        <f t="shared" ca="1" si="24"/>
        <v>0</v>
      </c>
      <c r="AO71">
        <f t="shared" ca="1" si="24"/>
        <v>0</v>
      </c>
      <c r="AP71">
        <f t="shared" ca="1" si="25"/>
        <v>0</v>
      </c>
    </row>
    <row r="72" spans="1:42" x14ac:dyDescent="0.2">
      <c r="A72">
        <f t="shared" ca="1" si="18"/>
        <v>0</v>
      </c>
      <c r="B72">
        <f t="shared" ca="1" si="26"/>
        <v>0</v>
      </c>
      <c r="C72">
        <f t="shared" ca="1" si="26"/>
        <v>0</v>
      </c>
      <c r="D72">
        <f t="shared" ca="1" si="26"/>
        <v>0</v>
      </c>
      <c r="E72">
        <f t="shared" ca="1" si="26"/>
        <v>0</v>
      </c>
      <c r="F72">
        <f t="shared" ca="1" si="26"/>
        <v>0</v>
      </c>
      <c r="G72">
        <f t="shared" ca="1" si="26"/>
        <v>0</v>
      </c>
      <c r="H72">
        <f t="shared" ca="1" si="26"/>
        <v>0</v>
      </c>
      <c r="I72">
        <f t="shared" ca="1" si="26"/>
        <v>0</v>
      </c>
      <c r="J72">
        <f t="shared" ca="1" si="26"/>
        <v>0</v>
      </c>
      <c r="K72">
        <f t="shared" ca="1" si="26"/>
        <v>0</v>
      </c>
      <c r="L72">
        <f t="shared" ca="1" si="26"/>
        <v>0</v>
      </c>
      <c r="M72">
        <f t="shared" ca="1" si="26"/>
        <v>0</v>
      </c>
      <c r="N72">
        <f t="shared" ca="1" si="26"/>
        <v>0</v>
      </c>
      <c r="O72">
        <f t="shared" ca="1" si="26"/>
        <v>0</v>
      </c>
      <c r="P72">
        <f t="shared" ca="1" si="26"/>
        <v>0</v>
      </c>
      <c r="Q72">
        <f t="shared" ca="1" si="26"/>
        <v>0</v>
      </c>
      <c r="R72">
        <f t="shared" ca="1" si="26"/>
        <v>0</v>
      </c>
      <c r="S72">
        <f t="shared" ca="1" si="26"/>
        <v>0</v>
      </c>
      <c r="T72">
        <f t="shared" ca="1" si="26"/>
        <v>0</v>
      </c>
      <c r="U72">
        <f t="shared" ca="1" si="26"/>
        <v>0</v>
      </c>
      <c r="V72">
        <f t="shared" ca="1" si="26"/>
        <v>0</v>
      </c>
      <c r="W72">
        <f t="shared" ca="1" si="26"/>
        <v>0</v>
      </c>
      <c r="X72">
        <f t="shared" ca="1" si="26"/>
        <v>0</v>
      </c>
      <c r="Y72">
        <f t="shared" ca="1" si="26"/>
        <v>0</v>
      </c>
      <c r="Z72">
        <f t="shared" ca="1" si="26"/>
        <v>0</v>
      </c>
      <c r="AA72">
        <f t="shared" ca="1" si="26"/>
        <v>0</v>
      </c>
      <c r="AB72">
        <f t="shared" ca="1" si="26"/>
        <v>0</v>
      </c>
      <c r="AC72" t="str">
        <f t="shared" ca="1" si="19"/>
        <v/>
      </c>
      <c r="AD72" t="str">
        <f t="shared" ca="1" si="20"/>
        <v>BPU</v>
      </c>
      <c r="AE72" t="str">
        <f t="shared" ca="1" si="21"/>
        <v>0</v>
      </c>
      <c r="AF72" t="str">
        <f t="shared" ca="1" si="22"/>
        <v>0</v>
      </c>
      <c r="AG72" t="str">
        <f t="shared" ca="1" si="23"/>
        <v>0</v>
      </c>
      <c r="AH72">
        <f t="shared" ca="1" si="24"/>
        <v>0</v>
      </c>
      <c r="AI72">
        <f t="shared" ca="1" si="24"/>
        <v>0</v>
      </c>
      <c r="AJ72">
        <f t="shared" ca="1" si="17"/>
        <v>0</v>
      </c>
      <c r="AK72">
        <f t="shared" ca="1" si="17"/>
        <v>0</v>
      </c>
      <c r="AL72">
        <f t="shared" ca="1" si="24"/>
        <v>0</v>
      </c>
      <c r="AM72">
        <f t="shared" ca="1" si="24"/>
        <v>0</v>
      </c>
      <c r="AN72">
        <f t="shared" ca="1" si="24"/>
        <v>0</v>
      </c>
      <c r="AO72">
        <f t="shared" ca="1" si="24"/>
        <v>0</v>
      </c>
      <c r="AP72">
        <f t="shared" ca="1" si="25"/>
        <v>0</v>
      </c>
    </row>
    <row r="73" spans="1:42" x14ac:dyDescent="0.2">
      <c r="A73">
        <f t="shared" ca="1" si="18"/>
        <v>0</v>
      </c>
      <c r="B73">
        <f t="shared" ca="1" si="26"/>
        <v>0</v>
      </c>
      <c r="C73">
        <f t="shared" ca="1" si="26"/>
        <v>0</v>
      </c>
      <c r="D73">
        <f t="shared" ca="1" si="26"/>
        <v>0</v>
      </c>
      <c r="E73">
        <f t="shared" ca="1" si="26"/>
        <v>0</v>
      </c>
      <c r="F73">
        <f t="shared" ca="1" si="26"/>
        <v>0</v>
      </c>
      <c r="G73">
        <f t="shared" ca="1" si="26"/>
        <v>0</v>
      </c>
      <c r="H73">
        <f t="shared" ca="1" si="26"/>
        <v>0</v>
      </c>
      <c r="I73">
        <f t="shared" ca="1" si="26"/>
        <v>0</v>
      </c>
      <c r="J73">
        <f t="shared" ca="1" si="26"/>
        <v>0</v>
      </c>
      <c r="K73">
        <f t="shared" ca="1" si="26"/>
        <v>0</v>
      </c>
      <c r="L73">
        <f t="shared" ca="1" si="26"/>
        <v>0</v>
      </c>
      <c r="M73">
        <f t="shared" ca="1" si="26"/>
        <v>0</v>
      </c>
      <c r="N73">
        <f t="shared" ca="1" si="26"/>
        <v>0</v>
      </c>
      <c r="O73">
        <f t="shared" ca="1" si="26"/>
        <v>0</v>
      </c>
      <c r="P73">
        <f t="shared" ca="1" si="26"/>
        <v>0</v>
      </c>
      <c r="Q73">
        <f t="shared" ca="1" si="26"/>
        <v>0</v>
      </c>
      <c r="R73">
        <f t="shared" ca="1" si="26"/>
        <v>0</v>
      </c>
      <c r="S73">
        <f t="shared" ca="1" si="26"/>
        <v>0</v>
      </c>
      <c r="T73">
        <f t="shared" ca="1" si="26"/>
        <v>0</v>
      </c>
      <c r="U73">
        <f t="shared" ca="1" si="26"/>
        <v>0</v>
      </c>
      <c r="V73">
        <f t="shared" ca="1" si="26"/>
        <v>0</v>
      </c>
      <c r="W73">
        <f t="shared" ca="1" si="26"/>
        <v>0</v>
      </c>
      <c r="X73">
        <f t="shared" ca="1" si="26"/>
        <v>0</v>
      </c>
      <c r="Y73">
        <f t="shared" ca="1" si="26"/>
        <v>0</v>
      </c>
      <c r="Z73">
        <f t="shared" ca="1" si="26"/>
        <v>0</v>
      </c>
      <c r="AA73">
        <f t="shared" ca="1" si="26"/>
        <v>0</v>
      </c>
      <c r="AB73">
        <f t="shared" ca="1" si="26"/>
        <v>0</v>
      </c>
      <c r="AC73" t="str">
        <f t="shared" ca="1" si="19"/>
        <v/>
      </c>
      <c r="AD73" t="str">
        <f t="shared" ca="1" si="20"/>
        <v>BPU</v>
      </c>
      <c r="AE73" t="str">
        <f t="shared" ca="1" si="21"/>
        <v>0</v>
      </c>
      <c r="AF73" t="str">
        <f t="shared" ca="1" si="22"/>
        <v>0</v>
      </c>
      <c r="AG73" t="str">
        <f t="shared" ca="1" si="23"/>
        <v>0</v>
      </c>
      <c r="AH73">
        <f t="shared" ca="1" si="24"/>
        <v>0</v>
      </c>
      <c r="AI73">
        <f t="shared" ca="1" si="24"/>
        <v>0</v>
      </c>
      <c r="AJ73">
        <f t="shared" ca="1" si="17"/>
        <v>0</v>
      </c>
      <c r="AK73">
        <f t="shared" ca="1" si="17"/>
        <v>0</v>
      </c>
      <c r="AL73">
        <f t="shared" ca="1" si="24"/>
        <v>0</v>
      </c>
      <c r="AM73">
        <f t="shared" ca="1" si="24"/>
        <v>0</v>
      </c>
      <c r="AN73">
        <f t="shared" ca="1" si="24"/>
        <v>0</v>
      </c>
      <c r="AO73">
        <f t="shared" ca="1" si="24"/>
        <v>0</v>
      </c>
      <c r="AP73">
        <f t="shared" ca="1" si="25"/>
        <v>0</v>
      </c>
    </row>
    <row r="74" spans="1:42" x14ac:dyDescent="0.2">
      <c r="A74">
        <f t="shared" ca="1" si="18"/>
        <v>0</v>
      </c>
      <c r="B74">
        <f t="shared" ca="1" si="26"/>
        <v>0</v>
      </c>
      <c r="C74">
        <f t="shared" ca="1" si="26"/>
        <v>0</v>
      </c>
      <c r="D74">
        <f t="shared" ca="1" si="26"/>
        <v>0</v>
      </c>
      <c r="E74">
        <f t="shared" ca="1" si="26"/>
        <v>0</v>
      </c>
      <c r="F74">
        <f t="shared" ca="1" si="26"/>
        <v>0</v>
      </c>
      <c r="G74">
        <f t="shared" ca="1" si="26"/>
        <v>0</v>
      </c>
      <c r="H74">
        <f t="shared" ca="1" si="26"/>
        <v>0</v>
      </c>
      <c r="I74">
        <f t="shared" ca="1" si="26"/>
        <v>0</v>
      </c>
      <c r="J74">
        <f t="shared" ca="1" si="26"/>
        <v>0</v>
      </c>
      <c r="K74">
        <f t="shared" ca="1" si="26"/>
        <v>0</v>
      </c>
      <c r="L74">
        <f t="shared" ca="1" si="26"/>
        <v>0</v>
      </c>
      <c r="M74">
        <f t="shared" ca="1" si="26"/>
        <v>0</v>
      </c>
      <c r="N74">
        <f t="shared" ca="1" si="26"/>
        <v>0</v>
      </c>
      <c r="O74">
        <f t="shared" ca="1" si="26"/>
        <v>0</v>
      </c>
      <c r="P74">
        <f t="shared" ca="1" si="26"/>
        <v>0</v>
      </c>
      <c r="Q74">
        <f t="shared" ca="1" si="26"/>
        <v>0</v>
      </c>
      <c r="R74">
        <f t="shared" ca="1" si="26"/>
        <v>0</v>
      </c>
      <c r="S74">
        <f t="shared" ca="1" si="26"/>
        <v>0</v>
      </c>
      <c r="T74">
        <f t="shared" ca="1" si="26"/>
        <v>0</v>
      </c>
      <c r="U74">
        <f t="shared" ca="1" si="26"/>
        <v>0</v>
      </c>
      <c r="V74">
        <f t="shared" ca="1" si="26"/>
        <v>0</v>
      </c>
      <c r="W74">
        <f t="shared" ca="1" si="26"/>
        <v>0</v>
      </c>
      <c r="X74">
        <f t="shared" ca="1" si="26"/>
        <v>0</v>
      </c>
      <c r="Y74">
        <f t="shared" ca="1" si="26"/>
        <v>0</v>
      </c>
      <c r="Z74">
        <f t="shared" ca="1" si="26"/>
        <v>0</v>
      </c>
      <c r="AA74">
        <f t="shared" ca="1" si="26"/>
        <v>0</v>
      </c>
      <c r="AB74">
        <f t="shared" ca="1" si="26"/>
        <v>0</v>
      </c>
      <c r="AC74" t="str">
        <f t="shared" ca="1" si="19"/>
        <v/>
      </c>
      <c r="AD74" t="str">
        <f t="shared" ca="1" si="20"/>
        <v>BPU</v>
      </c>
      <c r="AE74" t="str">
        <f t="shared" ca="1" si="21"/>
        <v>0</v>
      </c>
      <c r="AF74" t="str">
        <f t="shared" ca="1" si="22"/>
        <v>0</v>
      </c>
      <c r="AG74" t="str">
        <f t="shared" ca="1" si="23"/>
        <v>0</v>
      </c>
      <c r="AH74">
        <f t="shared" ca="1" si="24"/>
        <v>0</v>
      </c>
      <c r="AI74">
        <f t="shared" ca="1" si="24"/>
        <v>0</v>
      </c>
      <c r="AJ74">
        <f t="shared" ca="1" si="17"/>
        <v>0</v>
      </c>
      <c r="AK74">
        <f t="shared" ca="1" si="17"/>
        <v>0</v>
      </c>
      <c r="AL74">
        <f t="shared" ca="1" si="24"/>
        <v>0</v>
      </c>
      <c r="AM74">
        <f t="shared" ca="1" si="24"/>
        <v>0</v>
      </c>
      <c r="AN74">
        <f t="shared" ca="1" si="24"/>
        <v>0</v>
      </c>
      <c r="AO74">
        <f t="shared" ca="1" si="24"/>
        <v>0</v>
      </c>
      <c r="AP74">
        <f t="shared" ca="1" si="25"/>
        <v>0</v>
      </c>
    </row>
    <row r="75" spans="1:42" x14ac:dyDescent="0.2">
      <c r="A75">
        <f t="shared" ca="1" si="18"/>
        <v>0</v>
      </c>
      <c r="B75">
        <f t="shared" ca="1" si="26"/>
        <v>0</v>
      </c>
      <c r="C75">
        <f t="shared" ca="1" si="26"/>
        <v>0</v>
      </c>
      <c r="D75">
        <f t="shared" ca="1" si="26"/>
        <v>0</v>
      </c>
      <c r="E75">
        <f t="shared" ca="1" si="26"/>
        <v>0</v>
      </c>
      <c r="F75">
        <f t="shared" ca="1" si="26"/>
        <v>0</v>
      </c>
      <c r="G75">
        <f t="shared" ca="1" si="26"/>
        <v>0</v>
      </c>
      <c r="H75">
        <f t="shared" ca="1" si="26"/>
        <v>0</v>
      </c>
      <c r="I75">
        <f t="shared" ca="1" si="26"/>
        <v>0</v>
      </c>
      <c r="J75">
        <f t="shared" ca="1" si="26"/>
        <v>0</v>
      </c>
      <c r="K75">
        <f t="shared" ca="1" si="26"/>
        <v>0</v>
      </c>
      <c r="L75">
        <f t="shared" ca="1" si="26"/>
        <v>0</v>
      </c>
      <c r="M75">
        <f t="shared" ca="1" si="26"/>
        <v>0</v>
      </c>
      <c r="N75">
        <f t="shared" ca="1" si="26"/>
        <v>0</v>
      </c>
      <c r="O75">
        <f t="shared" ca="1" si="26"/>
        <v>0</v>
      </c>
      <c r="P75">
        <f t="shared" ca="1" si="26"/>
        <v>0</v>
      </c>
      <c r="Q75">
        <f t="shared" ca="1" si="26"/>
        <v>0</v>
      </c>
      <c r="R75">
        <f t="shared" ca="1" si="26"/>
        <v>0</v>
      </c>
      <c r="S75">
        <f t="shared" ca="1" si="26"/>
        <v>0</v>
      </c>
      <c r="T75">
        <f t="shared" ca="1" si="26"/>
        <v>0</v>
      </c>
      <c r="U75">
        <f t="shared" ca="1" si="26"/>
        <v>0</v>
      </c>
      <c r="V75">
        <f t="shared" ca="1" si="26"/>
        <v>0</v>
      </c>
      <c r="W75">
        <f t="shared" ca="1" si="26"/>
        <v>0</v>
      </c>
      <c r="X75">
        <f t="shared" ca="1" si="26"/>
        <v>0</v>
      </c>
      <c r="Y75">
        <f t="shared" ca="1" si="26"/>
        <v>0</v>
      </c>
      <c r="Z75">
        <f t="shared" ca="1" si="26"/>
        <v>0</v>
      </c>
      <c r="AA75">
        <f t="shared" ca="1" si="26"/>
        <v>0</v>
      </c>
      <c r="AB75">
        <f t="shared" ca="1" si="26"/>
        <v>0</v>
      </c>
      <c r="AC75" t="str">
        <f t="shared" ca="1" si="19"/>
        <v/>
      </c>
      <c r="AD75" t="str">
        <f t="shared" ca="1" si="20"/>
        <v>BPU</v>
      </c>
      <c r="AE75" t="str">
        <f t="shared" ca="1" si="21"/>
        <v>0</v>
      </c>
      <c r="AF75" t="str">
        <f t="shared" ca="1" si="22"/>
        <v>0</v>
      </c>
      <c r="AG75" t="str">
        <f t="shared" ca="1" si="23"/>
        <v>0</v>
      </c>
      <c r="AH75">
        <f t="shared" ca="1" si="24"/>
        <v>0</v>
      </c>
      <c r="AI75">
        <f t="shared" ca="1" si="24"/>
        <v>0</v>
      </c>
      <c r="AJ75">
        <f t="shared" ca="1" si="17"/>
        <v>0</v>
      </c>
      <c r="AK75">
        <f t="shared" ca="1" si="17"/>
        <v>0</v>
      </c>
      <c r="AL75">
        <f t="shared" ca="1" si="24"/>
        <v>0</v>
      </c>
      <c r="AM75">
        <f t="shared" ca="1" si="24"/>
        <v>0</v>
      </c>
      <c r="AN75">
        <f t="shared" ca="1" si="24"/>
        <v>0</v>
      </c>
      <c r="AO75">
        <f t="shared" ca="1" si="24"/>
        <v>0</v>
      </c>
      <c r="AP75">
        <f t="shared" ca="1" si="25"/>
        <v>0</v>
      </c>
    </row>
    <row r="76" spans="1:42" x14ac:dyDescent="0.2">
      <c r="A76">
        <f t="shared" ca="1" si="18"/>
        <v>0</v>
      </c>
      <c r="B76">
        <f t="shared" ca="1" si="26"/>
        <v>0</v>
      </c>
      <c r="C76">
        <f t="shared" ca="1" si="26"/>
        <v>0</v>
      </c>
      <c r="D76">
        <f t="shared" ca="1" si="26"/>
        <v>0</v>
      </c>
      <c r="E76">
        <f t="shared" ca="1" si="26"/>
        <v>0</v>
      </c>
      <c r="F76">
        <f t="shared" ca="1" si="26"/>
        <v>0</v>
      </c>
      <c r="G76">
        <f t="shared" ca="1" si="26"/>
        <v>0</v>
      </c>
      <c r="H76">
        <f t="shared" ca="1" si="26"/>
        <v>0</v>
      </c>
      <c r="I76">
        <f t="shared" ca="1" si="26"/>
        <v>0</v>
      </c>
      <c r="J76">
        <f t="shared" ca="1" si="26"/>
        <v>0</v>
      </c>
      <c r="K76">
        <f t="shared" ca="1" si="26"/>
        <v>0</v>
      </c>
      <c r="L76">
        <f t="shared" ca="1" si="26"/>
        <v>0</v>
      </c>
      <c r="M76">
        <f t="shared" ca="1" si="26"/>
        <v>0</v>
      </c>
      <c r="N76">
        <f t="shared" ca="1" si="26"/>
        <v>0</v>
      </c>
      <c r="O76">
        <f t="shared" ca="1" si="26"/>
        <v>0</v>
      </c>
      <c r="P76">
        <f t="shared" ca="1" si="26"/>
        <v>0</v>
      </c>
      <c r="Q76">
        <f t="shared" ca="1" si="26"/>
        <v>0</v>
      </c>
      <c r="R76">
        <f t="shared" ca="1" si="26"/>
        <v>0</v>
      </c>
      <c r="S76">
        <f t="shared" ca="1" si="26"/>
        <v>0</v>
      </c>
      <c r="T76">
        <f t="shared" ca="1" si="26"/>
        <v>0</v>
      </c>
      <c r="U76">
        <f t="shared" ca="1" si="26"/>
        <v>0</v>
      </c>
      <c r="V76">
        <f t="shared" ca="1" si="26"/>
        <v>0</v>
      </c>
      <c r="W76">
        <f t="shared" ca="1" si="26"/>
        <v>0</v>
      </c>
      <c r="X76">
        <f t="shared" ca="1" si="26"/>
        <v>0</v>
      </c>
      <c r="Y76">
        <f t="shared" ca="1" si="26"/>
        <v>0</v>
      </c>
      <c r="Z76">
        <f t="shared" ca="1" si="26"/>
        <v>0</v>
      </c>
      <c r="AA76">
        <f t="shared" ca="1" si="26"/>
        <v>0</v>
      </c>
      <c r="AB76">
        <f t="shared" ca="1" si="26"/>
        <v>0</v>
      </c>
      <c r="AC76" t="str">
        <f t="shared" ca="1" si="19"/>
        <v/>
      </c>
      <c r="AD76" t="str">
        <f t="shared" ca="1" si="20"/>
        <v>BPU</v>
      </c>
      <c r="AE76" t="str">
        <f t="shared" ca="1" si="21"/>
        <v>0</v>
      </c>
      <c r="AF76" t="str">
        <f t="shared" ca="1" si="22"/>
        <v>0</v>
      </c>
      <c r="AG76" t="str">
        <f t="shared" ca="1" si="23"/>
        <v>0</v>
      </c>
      <c r="AH76">
        <f t="shared" ca="1" si="24"/>
        <v>0</v>
      </c>
      <c r="AI76">
        <f t="shared" ca="1" si="24"/>
        <v>0</v>
      </c>
      <c r="AJ76">
        <f t="shared" ca="1" si="17"/>
        <v>0</v>
      </c>
      <c r="AK76">
        <f t="shared" ca="1" si="17"/>
        <v>0</v>
      </c>
      <c r="AL76">
        <f t="shared" ca="1" si="24"/>
        <v>0</v>
      </c>
      <c r="AM76">
        <f t="shared" ca="1" si="24"/>
        <v>0</v>
      </c>
      <c r="AN76">
        <f t="shared" ca="1" si="24"/>
        <v>0</v>
      </c>
      <c r="AO76">
        <f t="shared" ca="1" si="24"/>
        <v>0</v>
      </c>
      <c r="AP76">
        <f t="shared" ca="1" si="25"/>
        <v>0</v>
      </c>
    </row>
    <row r="77" spans="1:42" x14ac:dyDescent="0.2">
      <c r="A77">
        <f t="shared" ca="1" si="18"/>
        <v>0</v>
      </c>
      <c r="B77">
        <f t="shared" ca="1" si="26"/>
        <v>0</v>
      </c>
      <c r="C77">
        <f t="shared" ca="1" si="26"/>
        <v>0</v>
      </c>
      <c r="D77">
        <f t="shared" ca="1" si="26"/>
        <v>0</v>
      </c>
      <c r="E77">
        <f t="shared" ca="1" si="26"/>
        <v>0</v>
      </c>
      <c r="F77">
        <f t="shared" ca="1" si="26"/>
        <v>0</v>
      </c>
      <c r="G77">
        <f t="shared" ca="1" si="26"/>
        <v>0</v>
      </c>
      <c r="H77">
        <f t="shared" ca="1" si="26"/>
        <v>0</v>
      </c>
      <c r="I77">
        <f t="shared" ca="1" si="26"/>
        <v>0</v>
      </c>
      <c r="J77">
        <f t="shared" ca="1" si="26"/>
        <v>0</v>
      </c>
      <c r="K77">
        <f t="shared" ca="1" si="26"/>
        <v>0</v>
      </c>
      <c r="L77">
        <f t="shared" ca="1" si="26"/>
        <v>0</v>
      </c>
      <c r="M77">
        <f t="shared" ca="1" si="26"/>
        <v>0</v>
      </c>
      <c r="N77">
        <f t="shared" ca="1" si="26"/>
        <v>0</v>
      </c>
      <c r="O77">
        <f t="shared" ca="1" si="26"/>
        <v>0</v>
      </c>
      <c r="P77">
        <f t="shared" ca="1" si="26"/>
        <v>0</v>
      </c>
      <c r="Q77">
        <f t="shared" ca="1" si="26"/>
        <v>0</v>
      </c>
      <c r="R77">
        <f t="shared" ca="1" si="26"/>
        <v>0</v>
      </c>
      <c r="S77">
        <f t="shared" ca="1" si="26"/>
        <v>0</v>
      </c>
      <c r="T77">
        <f t="shared" ca="1" si="26"/>
        <v>0</v>
      </c>
      <c r="U77">
        <f t="shared" ca="1" si="26"/>
        <v>0</v>
      </c>
      <c r="V77">
        <f t="shared" ca="1" si="26"/>
        <v>0</v>
      </c>
      <c r="W77">
        <f t="shared" ca="1" si="26"/>
        <v>0</v>
      </c>
      <c r="X77">
        <f t="shared" ca="1" si="26"/>
        <v>0</v>
      </c>
      <c r="Y77">
        <f t="shared" ca="1" si="26"/>
        <v>0</v>
      </c>
      <c r="Z77">
        <f t="shared" ca="1" si="26"/>
        <v>0</v>
      </c>
      <c r="AA77">
        <f t="shared" ca="1" si="26"/>
        <v>0</v>
      </c>
      <c r="AB77">
        <f t="shared" ca="1" si="26"/>
        <v>0</v>
      </c>
      <c r="AC77" t="str">
        <f t="shared" ca="1" si="19"/>
        <v/>
      </c>
      <c r="AD77" t="str">
        <f t="shared" ca="1" si="20"/>
        <v>BPU</v>
      </c>
      <c r="AE77" t="str">
        <f t="shared" ca="1" si="21"/>
        <v>0</v>
      </c>
      <c r="AF77" t="str">
        <f t="shared" ca="1" si="22"/>
        <v>0</v>
      </c>
      <c r="AG77" t="str">
        <f t="shared" ca="1" si="23"/>
        <v>0</v>
      </c>
      <c r="AH77">
        <f t="shared" ca="1" si="24"/>
        <v>0</v>
      </c>
      <c r="AI77">
        <f t="shared" ca="1" si="24"/>
        <v>0</v>
      </c>
      <c r="AJ77">
        <f t="shared" ca="1" si="17"/>
        <v>0</v>
      </c>
      <c r="AK77">
        <f t="shared" ca="1" si="17"/>
        <v>0</v>
      </c>
      <c r="AL77">
        <f t="shared" ca="1" si="24"/>
        <v>0</v>
      </c>
      <c r="AM77">
        <f t="shared" ca="1" si="24"/>
        <v>0</v>
      </c>
      <c r="AN77">
        <f t="shared" ca="1" si="24"/>
        <v>0</v>
      </c>
      <c r="AO77">
        <f t="shared" ca="1" si="24"/>
        <v>0</v>
      </c>
      <c r="AP77">
        <f t="shared" ca="1" si="25"/>
        <v>0</v>
      </c>
    </row>
    <row r="78" spans="1:42" x14ac:dyDescent="0.2">
      <c r="A78">
        <f t="shared" ca="1" si="18"/>
        <v>0</v>
      </c>
      <c r="B78">
        <f t="shared" ca="1" si="26"/>
        <v>0</v>
      </c>
      <c r="C78">
        <f t="shared" ca="1" si="26"/>
        <v>0</v>
      </c>
      <c r="D78">
        <f t="shared" ca="1" si="26"/>
        <v>0</v>
      </c>
      <c r="E78">
        <f t="shared" ca="1" si="26"/>
        <v>0</v>
      </c>
      <c r="F78">
        <f t="shared" ca="1" si="26"/>
        <v>0</v>
      </c>
      <c r="G78">
        <f t="shared" ca="1" si="26"/>
        <v>0</v>
      </c>
      <c r="H78">
        <f t="shared" ca="1" si="26"/>
        <v>0</v>
      </c>
      <c r="I78">
        <f t="shared" ca="1" si="26"/>
        <v>0</v>
      </c>
      <c r="J78">
        <f t="shared" ca="1" si="26"/>
        <v>0</v>
      </c>
      <c r="K78">
        <f t="shared" ca="1" si="26"/>
        <v>0</v>
      </c>
      <c r="L78">
        <f t="shared" ca="1" si="26"/>
        <v>0</v>
      </c>
      <c r="M78">
        <f t="shared" ca="1" si="26"/>
        <v>0</v>
      </c>
      <c r="N78">
        <f t="shared" ca="1" si="26"/>
        <v>0</v>
      </c>
      <c r="O78">
        <f t="shared" ca="1" si="26"/>
        <v>0</v>
      </c>
      <c r="P78">
        <f t="shared" ca="1" si="26"/>
        <v>0</v>
      </c>
      <c r="Q78">
        <f t="shared" ca="1" si="26"/>
        <v>0</v>
      </c>
      <c r="R78">
        <f t="shared" ca="1" si="26"/>
        <v>0</v>
      </c>
      <c r="S78">
        <f t="shared" ca="1" si="26"/>
        <v>0</v>
      </c>
      <c r="T78">
        <f t="shared" ca="1" si="26"/>
        <v>0</v>
      </c>
      <c r="U78">
        <f t="shared" ca="1" si="26"/>
        <v>0</v>
      </c>
      <c r="V78">
        <f t="shared" ca="1" si="26"/>
        <v>0</v>
      </c>
      <c r="W78">
        <f t="shared" ca="1" si="26"/>
        <v>0</v>
      </c>
      <c r="X78">
        <f t="shared" ca="1" si="26"/>
        <v>0</v>
      </c>
      <c r="Y78">
        <f t="shared" ca="1" si="26"/>
        <v>0</v>
      </c>
      <c r="Z78">
        <f t="shared" ca="1" si="26"/>
        <v>0</v>
      </c>
      <c r="AA78">
        <f t="shared" ca="1" si="26"/>
        <v>0</v>
      </c>
      <c r="AB78">
        <f t="shared" ca="1" si="26"/>
        <v>0</v>
      </c>
      <c r="AC78" t="str">
        <f t="shared" ca="1" si="19"/>
        <v/>
      </c>
      <c r="AD78" t="str">
        <f t="shared" ca="1" si="20"/>
        <v>BPU</v>
      </c>
      <c r="AE78" t="str">
        <f t="shared" ca="1" si="21"/>
        <v>0</v>
      </c>
      <c r="AF78" t="str">
        <f t="shared" ca="1" si="22"/>
        <v>0</v>
      </c>
      <c r="AG78" t="str">
        <f t="shared" ca="1" si="23"/>
        <v>0</v>
      </c>
      <c r="AH78">
        <f t="shared" ca="1" si="24"/>
        <v>0</v>
      </c>
      <c r="AI78">
        <f t="shared" ca="1" si="24"/>
        <v>0</v>
      </c>
      <c r="AJ78">
        <f t="shared" ca="1" si="17"/>
        <v>0</v>
      </c>
      <c r="AK78">
        <f t="shared" ca="1" si="17"/>
        <v>0</v>
      </c>
      <c r="AL78">
        <f t="shared" ca="1" si="24"/>
        <v>0</v>
      </c>
      <c r="AM78">
        <f t="shared" ca="1" si="24"/>
        <v>0</v>
      </c>
      <c r="AN78">
        <f t="shared" ca="1" si="24"/>
        <v>0</v>
      </c>
      <c r="AO78">
        <f t="shared" ca="1" si="24"/>
        <v>0</v>
      </c>
      <c r="AP78">
        <f t="shared" ca="1" si="25"/>
        <v>0</v>
      </c>
    </row>
    <row r="79" spans="1:42" x14ac:dyDescent="0.2">
      <c r="A79">
        <f t="shared" ca="1" si="18"/>
        <v>0</v>
      </c>
      <c r="B79">
        <f t="shared" ca="1" si="26"/>
        <v>0</v>
      </c>
      <c r="C79">
        <f t="shared" ca="1" si="26"/>
        <v>0</v>
      </c>
      <c r="D79">
        <f t="shared" ca="1" si="26"/>
        <v>0</v>
      </c>
      <c r="E79">
        <f t="shared" ca="1" si="26"/>
        <v>0</v>
      </c>
      <c r="F79">
        <f t="shared" ca="1" si="26"/>
        <v>0</v>
      </c>
      <c r="G79">
        <f t="shared" ca="1" si="26"/>
        <v>0</v>
      </c>
      <c r="H79">
        <f t="shared" ca="1" si="26"/>
        <v>0</v>
      </c>
      <c r="I79">
        <f t="shared" ca="1" si="26"/>
        <v>0</v>
      </c>
      <c r="J79">
        <f t="shared" ca="1" si="26"/>
        <v>0</v>
      </c>
      <c r="K79">
        <f t="shared" ca="1" si="26"/>
        <v>0</v>
      </c>
      <c r="L79">
        <f t="shared" ca="1" si="26"/>
        <v>0</v>
      </c>
      <c r="M79">
        <f t="shared" ca="1" si="26"/>
        <v>0</v>
      </c>
      <c r="N79">
        <f t="shared" ca="1" si="26"/>
        <v>0</v>
      </c>
      <c r="O79">
        <f t="shared" ca="1" si="26"/>
        <v>0</v>
      </c>
      <c r="P79">
        <f t="shared" ca="1" si="26"/>
        <v>0</v>
      </c>
      <c r="Q79">
        <f t="shared" ca="1" si="26"/>
        <v>0</v>
      </c>
      <c r="R79">
        <f t="shared" ca="1" si="26"/>
        <v>0</v>
      </c>
      <c r="S79">
        <f t="shared" ca="1" si="26"/>
        <v>0</v>
      </c>
      <c r="T79">
        <f t="shared" ref="B79:AB89" ca="1" si="27">INDIRECT("'3-Lift'!"&amp;CELL("address",T79))</f>
        <v>0</v>
      </c>
      <c r="U79">
        <f t="shared" ca="1" si="27"/>
        <v>0</v>
      </c>
      <c r="V79">
        <f t="shared" ca="1" si="27"/>
        <v>0</v>
      </c>
      <c r="W79">
        <f t="shared" ca="1" si="27"/>
        <v>0</v>
      </c>
      <c r="X79">
        <f t="shared" ca="1" si="27"/>
        <v>0</v>
      </c>
      <c r="Y79">
        <f t="shared" ca="1" si="27"/>
        <v>0</v>
      </c>
      <c r="Z79">
        <f t="shared" ca="1" si="27"/>
        <v>0</v>
      </c>
      <c r="AA79">
        <f t="shared" ca="1" si="27"/>
        <v>0</v>
      </c>
      <c r="AB79">
        <f t="shared" ca="1" si="27"/>
        <v>0</v>
      </c>
      <c r="AC79" t="str">
        <f t="shared" ca="1" si="19"/>
        <v/>
      </c>
      <c r="AD79" t="str">
        <f t="shared" ca="1" si="20"/>
        <v>BPU</v>
      </c>
      <c r="AE79" t="str">
        <f t="shared" ca="1" si="21"/>
        <v>0</v>
      </c>
      <c r="AF79" t="str">
        <f t="shared" ca="1" si="22"/>
        <v>0</v>
      </c>
      <c r="AG79" t="str">
        <f t="shared" ca="1" si="23"/>
        <v>0</v>
      </c>
      <c r="AH79">
        <f t="shared" ca="1" si="24"/>
        <v>0</v>
      </c>
      <c r="AI79">
        <f t="shared" ca="1" si="24"/>
        <v>0</v>
      </c>
      <c r="AJ79">
        <f t="shared" ca="1" si="17"/>
        <v>0</v>
      </c>
      <c r="AK79">
        <f t="shared" ca="1" si="17"/>
        <v>0</v>
      </c>
      <c r="AL79">
        <f t="shared" ca="1" si="24"/>
        <v>0</v>
      </c>
      <c r="AM79">
        <f t="shared" ca="1" si="24"/>
        <v>0</v>
      </c>
      <c r="AN79">
        <f t="shared" ca="1" si="24"/>
        <v>0</v>
      </c>
      <c r="AO79">
        <f t="shared" ca="1" si="24"/>
        <v>0</v>
      </c>
      <c r="AP79">
        <f t="shared" ca="1" si="25"/>
        <v>0</v>
      </c>
    </row>
    <row r="80" spans="1:42" x14ac:dyDescent="0.2">
      <c r="A80">
        <f t="shared" ca="1" si="18"/>
        <v>0</v>
      </c>
      <c r="B80">
        <f t="shared" ca="1" si="27"/>
        <v>0</v>
      </c>
      <c r="C80">
        <f t="shared" ca="1" si="27"/>
        <v>0</v>
      </c>
      <c r="D80">
        <f t="shared" ca="1" si="27"/>
        <v>0</v>
      </c>
      <c r="E80">
        <f t="shared" ca="1" si="27"/>
        <v>0</v>
      </c>
      <c r="F80">
        <f t="shared" ca="1" si="27"/>
        <v>0</v>
      </c>
      <c r="G80">
        <f t="shared" ca="1" si="27"/>
        <v>0</v>
      </c>
      <c r="H80">
        <f t="shared" ca="1" si="27"/>
        <v>0</v>
      </c>
      <c r="I80">
        <f t="shared" ca="1" si="27"/>
        <v>0</v>
      </c>
      <c r="J80">
        <f t="shared" ca="1" si="27"/>
        <v>0</v>
      </c>
      <c r="K80">
        <f t="shared" ca="1" si="27"/>
        <v>0</v>
      </c>
      <c r="L80">
        <f t="shared" ca="1" si="27"/>
        <v>0</v>
      </c>
      <c r="M80">
        <f t="shared" ca="1" si="27"/>
        <v>0</v>
      </c>
      <c r="N80">
        <f t="shared" ca="1" si="27"/>
        <v>0</v>
      </c>
      <c r="O80">
        <f t="shared" ca="1" si="27"/>
        <v>0</v>
      </c>
      <c r="P80">
        <f t="shared" ca="1" si="27"/>
        <v>0</v>
      </c>
      <c r="Q80">
        <f t="shared" ca="1" si="27"/>
        <v>0</v>
      </c>
      <c r="R80">
        <f t="shared" ca="1" si="27"/>
        <v>0</v>
      </c>
      <c r="S80">
        <f t="shared" ca="1" si="27"/>
        <v>0</v>
      </c>
      <c r="T80">
        <f t="shared" ca="1" si="27"/>
        <v>0</v>
      </c>
      <c r="U80">
        <f t="shared" ca="1" si="27"/>
        <v>0</v>
      </c>
      <c r="V80">
        <f t="shared" ca="1" si="27"/>
        <v>0</v>
      </c>
      <c r="W80">
        <f t="shared" ca="1" si="27"/>
        <v>0</v>
      </c>
      <c r="X80">
        <f t="shared" ca="1" si="27"/>
        <v>0</v>
      </c>
      <c r="Y80">
        <f t="shared" ca="1" si="27"/>
        <v>0</v>
      </c>
      <c r="Z80">
        <f t="shared" ca="1" si="27"/>
        <v>0</v>
      </c>
      <c r="AA80">
        <f t="shared" ca="1" si="27"/>
        <v>0</v>
      </c>
      <c r="AB80">
        <f t="shared" ca="1" si="27"/>
        <v>0</v>
      </c>
      <c r="AC80" t="str">
        <f t="shared" ca="1" si="19"/>
        <v/>
      </c>
      <c r="AD80" t="str">
        <f t="shared" ca="1" si="20"/>
        <v>BPU</v>
      </c>
      <c r="AE80" t="str">
        <f t="shared" ca="1" si="21"/>
        <v>0</v>
      </c>
      <c r="AF80" t="str">
        <f t="shared" ca="1" si="22"/>
        <v>0</v>
      </c>
      <c r="AG80" t="str">
        <f t="shared" ca="1" si="23"/>
        <v>0</v>
      </c>
      <c r="AH80">
        <f t="shared" ca="1" si="24"/>
        <v>0</v>
      </c>
      <c r="AI80">
        <f t="shared" ca="1" si="24"/>
        <v>0</v>
      </c>
      <c r="AJ80">
        <f t="shared" ca="1" si="17"/>
        <v>0</v>
      </c>
      <c r="AK80">
        <f t="shared" ca="1" si="17"/>
        <v>0</v>
      </c>
      <c r="AL80">
        <f t="shared" ca="1" si="24"/>
        <v>0</v>
      </c>
      <c r="AM80">
        <f t="shared" ca="1" si="24"/>
        <v>0</v>
      </c>
      <c r="AN80">
        <f t="shared" ca="1" si="24"/>
        <v>0</v>
      </c>
      <c r="AO80">
        <f t="shared" ca="1" si="24"/>
        <v>0</v>
      </c>
      <c r="AP80">
        <f t="shared" ca="1" si="25"/>
        <v>0</v>
      </c>
    </row>
    <row r="81" spans="1:42" x14ac:dyDescent="0.2">
      <c r="A81">
        <f t="shared" ca="1" si="18"/>
        <v>0</v>
      </c>
      <c r="B81">
        <f t="shared" ca="1" si="27"/>
        <v>0</v>
      </c>
      <c r="C81">
        <f t="shared" ca="1" si="27"/>
        <v>0</v>
      </c>
      <c r="D81">
        <f t="shared" ca="1" si="27"/>
        <v>0</v>
      </c>
      <c r="E81">
        <f t="shared" ca="1" si="27"/>
        <v>0</v>
      </c>
      <c r="F81">
        <f t="shared" ca="1" si="27"/>
        <v>0</v>
      </c>
      <c r="G81">
        <f t="shared" ca="1" si="27"/>
        <v>0</v>
      </c>
      <c r="H81">
        <f t="shared" ca="1" si="27"/>
        <v>0</v>
      </c>
      <c r="I81">
        <f t="shared" ca="1" si="27"/>
        <v>0</v>
      </c>
      <c r="J81">
        <f t="shared" ca="1" si="27"/>
        <v>0</v>
      </c>
      <c r="K81">
        <f t="shared" ca="1" si="27"/>
        <v>0</v>
      </c>
      <c r="L81">
        <f t="shared" ca="1" si="27"/>
        <v>0</v>
      </c>
      <c r="M81">
        <f t="shared" ca="1" si="27"/>
        <v>0</v>
      </c>
      <c r="N81">
        <f t="shared" ca="1" si="27"/>
        <v>0</v>
      </c>
      <c r="O81">
        <f t="shared" ca="1" si="27"/>
        <v>0</v>
      </c>
      <c r="P81">
        <f t="shared" ca="1" si="27"/>
        <v>0</v>
      </c>
      <c r="Q81">
        <f t="shared" ca="1" si="27"/>
        <v>0</v>
      </c>
      <c r="R81">
        <f t="shared" ca="1" si="27"/>
        <v>0</v>
      </c>
      <c r="S81">
        <f t="shared" ca="1" si="27"/>
        <v>0</v>
      </c>
      <c r="T81">
        <f t="shared" ca="1" si="27"/>
        <v>0</v>
      </c>
      <c r="U81">
        <f t="shared" ca="1" si="27"/>
        <v>0</v>
      </c>
      <c r="V81">
        <f t="shared" ca="1" si="27"/>
        <v>0</v>
      </c>
      <c r="W81">
        <f t="shared" ca="1" si="27"/>
        <v>0</v>
      </c>
      <c r="X81">
        <f t="shared" ca="1" si="27"/>
        <v>0</v>
      </c>
      <c r="Y81">
        <f t="shared" ca="1" si="27"/>
        <v>0</v>
      </c>
      <c r="Z81">
        <f t="shared" ca="1" si="27"/>
        <v>0</v>
      </c>
      <c r="AA81">
        <f t="shared" ca="1" si="27"/>
        <v>0</v>
      </c>
      <c r="AB81">
        <f t="shared" ca="1" si="27"/>
        <v>0</v>
      </c>
      <c r="AC81" t="str">
        <f t="shared" ca="1" si="19"/>
        <v/>
      </c>
      <c r="AD81" t="str">
        <f t="shared" ca="1" si="20"/>
        <v>BPU</v>
      </c>
      <c r="AE81" t="str">
        <f t="shared" ca="1" si="21"/>
        <v>0</v>
      </c>
      <c r="AF81" t="str">
        <f t="shared" ca="1" si="22"/>
        <v>0</v>
      </c>
      <c r="AG81" t="str">
        <f t="shared" ca="1" si="23"/>
        <v>0</v>
      </c>
      <c r="AH81">
        <f t="shared" ca="1" si="24"/>
        <v>0</v>
      </c>
      <c r="AI81">
        <f t="shared" ca="1" si="24"/>
        <v>0</v>
      </c>
      <c r="AJ81">
        <f t="shared" ca="1" si="17"/>
        <v>0</v>
      </c>
      <c r="AK81">
        <f t="shared" ca="1" si="17"/>
        <v>0</v>
      </c>
      <c r="AL81">
        <f t="shared" ca="1" si="24"/>
        <v>0</v>
      </c>
      <c r="AM81">
        <f t="shared" ca="1" si="24"/>
        <v>0</v>
      </c>
      <c r="AN81">
        <f t="shared" ca="1" si="24"/>
        <v>0</v>
      </c>
      <c r="AO81">
        <f t="shared" ca="1" si="24"/>
        <v>0</v>
      </c>
      <c r="AP81">
        <f t="shared" ca="1" si="25"/>
        <v>0</v>
      </c>
    </row>
    <row r="82" spans="1:42" x14ac:dyDescent="0.2">
      <c r="A82">
        <f t="shared" ca="1" si="18"/>
        <v>0</v>
      </c>
      <c r="B82">
        <f t="shared" ca="1" si="27"/>
        <v>0</v>
      </c>
      <c r="C82">
        <f t="shared" ca="1" si="27"/>
        <v>0</v>
      </c>
      <c r="D82">
        <f t="shared" ca="1" si="27"/>
        <v>0</v>
      </c>
      <c r="E82">
        <f t="shared" ca="1" si="27"/>
        <v>0</v>
      </c>
      <c r="F82">
        <f t="shared" ca="1" si="27"/>
        <v>0</v>
      </c>
      <c r="G82">
        <f t="shared" ca="1" si="27"/>
        <v>0</v>
      </c>
      <c r="H82">
        <f t="shared" ca="1" si="27"/>
        <v>0</v>
      </c>
      <c r="I82">
        <f t="shared" ca="1" si="27"/>
        <v>0</v>
      </c>
      <c r="J82">
        <f t="shared" ca="1" si="27"/>
        <v>0</v>
      </c>
      <c r="K82">
        <f t="shared" ca="1" si="27"/>
        <v>0</v>
      </c>
      <c r="L82">
        <f t="shared" ca="1" si="27"/>
        <v>0</v>
      </c>
      <c r="M82">
        <f t="shared" ca="1" si="27"/>
        <v>0</v>
      </c>
      <c r="N82">
        <f t="shared" ca="1" si="27"/>
        <v>0</v>
      </c>
      <c r="O82">
        <f t="shared" ca="1" si="27"/>
        <v>0</v>
      </c>
      <c r="P82">
        <f t="shared" ca="1" si="27"/>
        <v>0</v>
      </c>
      <c r="Q82">
        <f t="shared" ca="1" si="27"/>
        <v>0</v>
      </c>
      <c r="R82">
        <f t="shared" ca="1" si="27"/>
        <v>0</v>
      </c>
      <c r="S82">
        <f t="shared" ca="1" si="27"/>
        <v>0</v>
      </c>
      <c r="T82">
        <f t="shared" ca="1" si="27"/>
        <v>0</v>
      </c>
      <c r="U82">
        <f t="shared" ca="1" si="27"/>
        <v>0</v>
      </c>
      <c r="V82">
        <f t="shared" ca="1" si="27"/>
        <v>0</v>
      </c>
      <c r="W82">
        <f t="shared" ca="1" si="27"/>
        <v>0</v>
      </c>
      <c r="X82">
        <f t="shared" ca="1" si="27"/>
        <v>0</v>
      </c>
      <c r="Y82">
        <f t="shared" ca="1" si="27"/>
        <v>0</v>
      </c>
      <c r="Z82">
        <f t="shared" ca="1" si="27"/>
        <v>0</v>
      </c>
      <c r="AA82">
        <f t="shared" ca="1" si="27"/>
        <v>0</v>
      </c>
      <c r="AB82">
        <f t="shared" ca="1" si="27"/>
        <v>0</v>
      </c>
      <c r="AC82" t="str">
        <f t="shared" ca="1" si="19"/>
        <v/>
      </c>
      <c r="AD82" t="str">
        <f t="shared" ca="1" si="20"/>
        <v>BPU</v>
      </c>
      <c r="AE82" t="str">
        <f t="shared" ca="1" si="21"/>
        <v>0</v>
      </c>
      <c r="AF82" t="str">
        <f t="shared" ca="1" si="22"/>
        <v>0</v>
      </c>
      <c r="AG82" t="str">
        <f t="shared" ca="1" si="23"/>
        <v>0</v>
      </c>
      <c r="AH82">
        <f t="shared" ca="1" si="24"/>
        <v>0</v>
      </c>
      <c r="AI82">
        <f t="shared" ca="1" si="24"/>
        <v>0</v>
      </c>
      <c r="AJ82">
        <f t="shared" ca="1" si="17"/>
        <v>0</v>
      </c>
      <c r="AK82">
        <f t="shared" ca="1" si="17"/>
        <v>0</v>
      </c>
      <c r="AL82">
        <f t="shared" ca="1" si="24"/>
        <v>0</v>
      </c>
      <c r="AM82">
        <f t="shared" ca="1" si="24"/>
        <v>0</v>
      </c>
      <c r="AN82">
        <f t="shared" ca="1" si="24"/>
        <v>0</v>
      </c>
      <c r="AO82">
        <f t="shared" ca="1" si="24"/>
        <v>0</v>
      </c>
      <c r="AP82">
        <f t="shared" ca="1" si="25"/>
        <v>0</v>
      </c>
    </row>
    <row r="83" spans="1:42" x14ac:dyDescent="0.2">
      <c r="A83">
        <f t="shared" ca="1" si="18"/>
        <v>0</v>
      </c>
      <c r="B83">
        <f t="shared" ca="1" si="27"/>
        <v>0</v>
      </c>
      <c r="C83">
        <f t="shared" ca="1" si="27"/>
        <v>0</v>
      </c>
      <c r="D83">
        <f t="shared" ca="1" si="27"/>
        <v>0</v>
      </c>
      <c r="E83">
        <f t="shared" ca="1" si="27"/>
        <v>0</v>
      </c>
      <c r="F83">
        <f t="shared" ca="1" si="27"/>
        <v>0</v>
      </c>
      <c r="G83">
        <f t="shared" ca="1" si="27"/>
        <v>0</v>
      </c>
      <c r="H83">
        <f t="shared" ca="1" si="27"/>
        <v>0</v>
      </c>
      <c r="I83">
        <f t="shared" ca="1" si="27"/>
        <v>0</v>
      </c>
      <c r="J83">
        <f t="shared" ca="1" si="27"/>
        <v>0</v>
      </c>
      <c r="K83">
        <f t="shared" ca="1" si="27"/>
        <v>0</v>
      </c>
      <c r="L83">
        <f t="shared" ca="1" si="27"/>
        <v>0</v>
      </c>
      <c r="M83">
        <f t="shared" ca="1" si="27"/>
        <v>0</v>
      </c>
      <c r="N83">
        <f t="shared" ca="1" si="27"/>
        <v>0</v>
      </c>
      <c r="O83">
        <f t="shared" ca="1" si="27"/>
        <v>0</v>
      </c>
      <c r="P83">
        <f t="shared" ca="1" si="27"/>
        <v>0</v>
      </c>
      <c r="Q83">
        <f t="shared" ca="1" si="27"/>
        <v>0</v>
      </c>
      <c r="R83">
        <f t="shared" ca="1" si="27"/>
        <v>0</v>
      </c>
      <c r="S83">
        <f t="shared" ca="1" si="27"/>
        <v>0</v>
      </c>
      <c r="T83">
        <f t="shared" ca="1" si="27"/>
        <v>0</v>
      </c>
      <c r="U83">
        <f t="shared" ca="1" si="27"/>
        <v>0</v>
      </c>
      <c r="V83">
        <f t="shared" ca="1" si="27"/>
        <v>0</v>
      </c>
      <c r="W83">
        <f t="shared" ca="1" si="27"/>
        <v>0</v>
      </c>
      <c r="X83">
        <f t="shared" ca="1" si="27"/>
        <v>0</v>
      </c>
      <c r="Y83">
        <f t="shared" ca="1" si="27"/>
        <v>0</v>
      </c>
      <c r="Z83">
        <f t="shared" ca="1" si="27"/>
        <v>0</v>
      </c>
      <c r="AA83">
        <f t="shared" ca="1" si="27"/>
        <v>0</v>
      </c>
      <c r="AB83">
        <f t="shared" ca="1" si="27"/>
        <v>0</v>
      </c>
      <c r="AC83" t="str">
        <f t="shared" ca="1" si="19"/>
        <v/>
      </c>
      <c r="AD83" t="str">
        <f t="shared" ca="1" si="20"/>
        <v>BPU</v>
      </c>
      <c r="AE83" t="str">
        <f t="shared" ca="1" si="21"/>
        <v>0</v>
      </c>
      <c r="AF83" t="str">
        <f t="shared" ca="1" si="22"/>
        <v>0</v>
      </c>
      <c r="AG83" t="str">
        <f t="shared" ca="1" si="23"/>
        <v>0</v>
      </c>
      <c r="AH83">
        <f t="shared" ca="1" si="24"/>
        <v>0</v>
      </c>
      <c r="AI83">
        <f t="shared" ca="1" si="24"/>
        <v>0</v>
      </c>
      <c r="AJ83">
        <f t="shared" ca="1" si="17"/>
        <v>0</v>
      </c>
      <c r="AK83">
        <f t="shared" ca="1" si="17"/>
        <v>0</v>
      </c>
      <c r="AL83">
        <f t="shared" ca="1" si="24"/>
        <v>0</v>
      </c>
      <c r="AM83">
        <f t="shared" ca="1" si="24"/>
        <v>0</v>
      </c>
      <c r="AN83">
        <f t="shared" ca="1" si="24"/>
        <v>0</v>
      </c>
      <c r="AO83">
        <f t="shared" ca="1" si="24"/>
        <v>0</v>
      </c>
      <c r="AP83">
        <f t="shared" ca="1" si="25"/>
        <v>0</v>
      </c>
    </row>
    <row r="84" spans="1:42" x14ac:dyDescent="0.2">
      <c r="A84">
        <f t="shared" ca="1" si="18"/>
        <v>0</v>
      </c>
      <c r="B84">
        <f t="shared" ca="1" si="27"/>
        <v>0</v>
      </c>
      <c r="C84">
        <f t="shared" ca="1" si="27"/>
        <v>0</v>
      </c>
      <c r="D84">
        <f t="shared" ca="1" si="27"/>
        <v>0</v>
      </c>
      <c r="E84">
        <f t="shared" ca="1" si="27"/>
        <v>0</v>
      </c>
      <c r="F84">
        <f t="shared" ca="1" si="27"/>
        <v>0</v>
      </c>
      <c r="G84">
        <f t="shared" ca="1" si="27"/>
        <v>0</v>
      </c>
      <c r="H84">
        <f t="shared" ca="1" si="27"/>
        <v>0</v>
      </c>
      <c r="I84">
        <f t="shared" ca="1" si="27"/>
        <v>0</v>
      </c>
      <c r="J84">
        <f t="shared" ca="1" si="27"/>
        <v>0</v>
      </c>
      <c r="K84">
        <f t="shared" ca="1" si="27"/>
        <v>0</v>
      </c>
      <c r="L84">
        <f t="shared" ca="1" si="27"/>
        <v>0</v>
      </c>
      <c r="M84">
        <f t="shared" ca="1" si="27"/>
        <v>0</v>
      </c>
      <c r="N84">
        <f t="shared" ca="1" si="27"/>
        <v>0</v>
      </c>
      <c r="O84">
        <f t="shared" ca="1" si="27"/>
        <v>0</v>
      </c>
      <c r="P84">
        <f t="shared" ca="1" si="27"/>
        <v>0</v>
      </c>
      <c r="Q84">
        <f t="shared" ca="1" si="27"/>
        <v>0</v>
      </c>
      <c r="R84">
        <f t="shared" ca="1" si="27"/>
        <v>0</v>
      </c>
      <c r="S84">
        <f t="shared" ca="1" si="27"/>
        <v>0</v>
      </c>
      <c r="T84">
        <f t="shared" ca="1" si="27"/>
        <v>0</v>
      </c>
      <c r="U84">
        <f t="shared" ca="1" si="27"/>
        <v>0</v>
      </c>
      <c r="V84">
        <f t="shared" ca="1" si="27"/>
        <v>0</v>
      </c>
      <c r="W84">
        <f t="shared" ca="1" si="27"/>
        <v>0</v>
      </c>
      <c r="X84">
        <f t="shared" ca="1" si="27"/>
        <v>0</v>
      </c>
      <c r="Y84">
        <f t="shared" ca="1" si="27"/>
        <v>0</v>
      </c>
      <c r="Z84">
        <f t="shared" ca="1" si="27"/>
        <v>0</v>
      </c>
      <c r="AA84">
        <f t="shared" ca="1" si="27"/>
        <v>0</v>
      </c>
      <c r="AB84">
        <f t="shared" ca="1" si="27"/>
        <v>0</v>
      </c>
      <c r="AC84" t="str">
        <f t="shared" ca="1" si="19"/>
        <v/>
      </c>
      <c r="AD84" t="str">
        <f t="shared" ca="1" si="20"/>
        <v>BPU</v>
      </c>
      <c r="AE84" t="str">
        <f t="shared" ca="1" si="21"/>
        <v>0</v>
      </c>
      <c r="AF84" t="str">
        <f t="shared" ca="1" si="22"/>
        <v>0</v>
      </c>
      <c r="AG84" t="str">
        <f t="shared" ca="1" si="23"/>
        <v>0</v>
      </c>
      <c r="AH84">
        <f t="shared" ca="1" si="24"/>
        <v>0</v>
      </c>
      <c r="AI84">
        <f t="shared" ca="1" si="24"/>
        <v>0</v>
      </c>
      <c r="AJ84">
        <f t="shared" ca="1" si="17"/>
        <v>0</v>
      </c>
      <c r="AK84">
        <f t="shared" ca="1" si="17"/>
        <v>0</v>
      </c>
      <c r="AL84">
        <f t="shared" ca="1" si="24"/>
        <v>0</v>
      </c>
      <c r="AM84">
        <f t="shared" ca="1" si="24"/>
        <v>0</v>
      </c>
      <c r="AN84">
        <f t="shared" ca="1" si="24"/>
        <v>0</v>
      </c>
      <c r="AO84">
        <f t="shared" ca="1" si="24"/>
        <v>0</v>
      </c>
      <c r="AP84">
        <f t="shared" ca="1" si="25"/>
        <v>0</v>
      </c>
    </row>
    <row r="85" spans="1:42" x14ac:dyDescent="0.2">
      <c r="A85">
        <f t="shared" ca="1" si="18"/>
        <v>0</v>
      </c>
      <c r="B85">
        <f t="shared" ca="1" si="27"/>
        <v>0</v>
      </c>
      <c r="C85">
        <f t="shared" ca="1" si="27"/>
        <v>0</v>
      </c>
      <c r="D85">
        <f t="shared" ca="1" si="27"/>
        <v>0</v>
      </c>
      <c r="E85">
        <f t="shared" ca="1" si="27"/>
        <v>0</v>
      </c>
      <c r="F85">
        <f t="shared" ca="1" si="27"/>
        <v>0</v>
      </c>
      <c r="G85">
        <f t="shared" ca="1" si="27"/>
        <v>0</v>
      </c>
      <c r="H85">
        <f t="shared" ca="1" si="27"/>
        <v>0</v>
      </c>
      <c r="I85">
        <f t="shared" ca="1" si="27"/>
        <v>0</v>
      </c>
      <c r="J85">
        <f t="shared" ca="1" si="27"/>
        <v>0</v>
      </c>
      <c r="K85">
        <f t="shared" ca="1" si="27"/>
        <v>0</v>
      </c>
      <c r="L85">
        <f t="shared" ca="1" si="27"/>
        <v>0</v>
      </c>
      <c r="M85">
        <f t="shared" ca="1" si="27"/>
        <v>0</v>
      </c>
      <c r="N85">
        <f t="shared" ca="1" si="27"/>
        <v>0</v>
      </c>
      <c r="O85">
        <f t="shared" ca="1" si="27"/>
        <v>0</v>
      </c>
      <c r="P85">
        <f t="shared" ca="1" si="27"/>
        <v>0</v>
      </c>
      <c r="Q85">
        <f t="shared" ca="1" si="27"/>
        <v>0</v>
      </c>
      <c r="R85">
        <f t="shared" ca="1" si="27"/>
        <v>0</v>
      </c>
      <c r="S85">
        <f t="shared" ca="1" si="27"/>
        <v>0</v>
      </c>
      <c r="T85">
        <f t="shared" ca="1" si="27"/>
        <v>0</v>
      </c>
      <c r="U85">
        <f t="shared" ca="1" si="27"/>
        <v>0</v>
      </c>
      <c r="V85">
        <f t="shared" ca="1" si="27"/>
        <v>0</v>
      </c>
      <c r="W85">
        <f t="shared" ca="1" si="27"/>
        <v>0</v>
      </c>
      <c r="X85">
        <f t="shared" ca="1" si="27"/>
        <v>0</v>
      </c>
      <c r="Y85">
        <f t="shared" ca="1" si="27"/>
        <v>0</v>
      </c>
      <c r="Z85">
        <f t="shared" ca="1" si="27"/>
        <v>0</v>
      </c>
      <c r="AA85">
        <f t="shared" ca="1" si="27"/>
        <v>0</v>
      </c>
      <c r="AB85">
        <f t="shared" ca="1" si="27"/>
        <v>0</v>
      </c>
      <c r="AC85" t="str">
        <f t="shared" ca="1" si="19"/>
        <v/>
      </c>
      <c r="AD85" t="str">
        <f t="shared" ca="1" si="20"/>
        <v>BPU</v>
      </c>
      <c r="AE85" t="str">
        <f t="shared" ca="1" si="21"/>
        <v>0</v>
      </c>
      <c r="AF85" t="str">
        <f t="shared" ca="1" si="22"/>
        <v>0</v>
      </c>
      <c r="AG85" t="str">
        <f t="shared" ca="1" si="23"/>
        <v>0</v>
      </c>
      <c r="AH85">
        <f t="shared" ca="1" si="24"/>
        <v>0</v>
      </c>
      <c r="AI85">
        <f t="shared" ca="1" si="24"/>
        <v>0</v>
      </c>
      <c r="AJ85">
        <f t="shared" ca="1" si="17"/>
        <v>0</v>
      </c>
      <c r="AK85">
        <f t="shared" ca="1" si="17"/>
        <v>0</v>
      </c>
      <c r="AL85">
        <f t="shared" ca="1" si="24"/>
        <v>0</v>
      </c>
      <c r="AM85">
        <f t="shared" ca="1" si="24"/>
        <v>0</v>
      </c>
      <c r="AN85">
        <f t="shared" ca="1" si="24"/>
        <v>0</v>
      </c>
      <c r="AO85">
        <f t="shared" ca="1" si="24"/>
        <v>0</v>
      </c>
      <c r="AP85">
        <f t="shared" ca="1" si="25"/>
        <v>0</v>
      </c>
    </row>
    <row r="86" spans="1:42" x14ac:dyDescent="0.2">
      <c r="A86">
        <f t="shared" ca="1" si="18"/>
        <v>0</v>
      </c>
      <c r="B86">
        <f t="shared" ca="1" si="27"/>
        <v>0</v>
      </c>
      <c r="C86">
        <f t="shared" ca="1" si="27"/>
        <v>0</v>
      </c>
      <c r="D86">
        <f t="shared" ca="1" si="27"/>
        <v>0</v>
      </c>
      <c r="E86">
        <f t="shared" ca="1" si="27"/>
        <v>0</v>
      </c>
      <c r="F86">
        <f t="shared" ca="1" si="27"/>
        <v>0</v>
      </c>
      <c r="G86">
        <f t="shared" ca="1" si="27"/>
        <v>0</v>
      </c>
      <c r="H86">
        <f t="shared" ca="1" si="27"/>
        <v>0</v>
      </c>
      <c r="I86">
        <f t="shared" ca="1" si="27"/>
        <v>0</v>
      </c>
      <c r="J86">
        <f t="shared" ca="1" si="27"/>
        <v>0</v>
      </c>
      <c r="K86">
        <f t="shared" ca="1" si="27"/>
        <v>0</v>
      </c>
      <c r="L86">
        <f t="shared" ca="1" si="27"/>
        <v>0</v>
      </c>
      <c r="M86">
        <f t="shared" ca="1" si="27"/>
        <v>0</v>
      </c>
      <c r="N86">
        <f t="shared" ca="1" si="27"/>
        <v>0</v>
      </c>
      <c r="O86">
        <f t="shared" ca="1" si="27"/>
        <v>0</v>
      </c>
      <c r="P86">
        <f t="shared" ca="1" si="27"/>
        <v>0</v>
      </c>
      <c r="Q86">
        <f t="shared" ca="1" si="27"/>
        <v>0</v>
      </c>
      <c r="R86">
        <f t="shared" ca="1" si="27"/>
        <v>0</v>
      </c>
      <c r="S86">
        <f t="shared" ca="1" si="27"/>
        <v>0</v>
      </c>
      <c r="T86">
        <f t="shared" ca="1" si="27"/>
        <v>0</v>
      </c>
      <c r="U86">
        <f t="shared" ca="1" si="27"/>
        <v>0</v>
      </c>
      <c r="V86">
        <f t="shared" ca="1" si="27"/>
        <v>0</v>
      </c>
      <c r="W86">
        <f t="shared" ca="1" si="27"/>
        <v>0</v>
      </c>
      <c r="X86">
        <f t="shared" ca="1" si="27"/>
        <v>0</v>
      </c>
      <c r="Y86">
        <f t="shared" ca="1" si="27"/>
        <v>0</v>
      </c>
      <c r="Z86">
        <f t="shared" ca="1" si="27"/>
        <v>0</v>
      </c>
      <c r="AA86">
        <f t="shared" ca="1" si="27"/>
        <v>0</v>
      </c>
      <c r="AB86">
        <f t="shared" ca="1" si="27"/>
        <v>0</v>
      </c>
      <c r="AC86" t="str">
        <f t="shared" ca="1" si="19"/>
        <v/>
      </c>
      <c r="AD86" t="str">
        <f t="shared" ca="1" si="20"/>
        <v>BPU</v>
      </c>
      <c r="AE86" t="str">
        <f t="shared" ca="1" si="21"/>
        <v>0</v>
      </c>
      <c r="AF86" t="str">
        <f t="shared" ca="1" si="22"/>
        <v>0</v>
      </c>
      <c r="AG86" t="str">
        <f t="shared" ca="1" si="23"/>
        <v>0</v>
      </c>
      <c r="AH86">
        <f t="shared" ca="1" si="24"/>
        <v>0</v>
      </c>
      <c r="AI86">
        <f t="shared" ca="1" si="24"/>
        <v>0</v>
      </c>
      <c r="AJ86">
        <f t="shared" ca="1" si="17"/>
        <v>0</v>
      </c>
      <c r="AK86">
        <f t="shared" ca="1" si="17"/>
        <v>0</v>
      </c>
      <c r="AL86">
        <f t="shared" ca="1" si="24"/>
        <v>0</v>
      </c>
      <c r="AM86">
        <f t="shared" ca="1" si="24"/>
        <v>0</v>
      </c>
      <c r="AN86">
        <f t="shared" ca="1" si="24"/>
        <v>0</v>
      </c>
      <c r="AO86">
        <f t="shared" ca="1" si="24"/>
        <v>0</v>
      </c>
      <c r="AP86">
        <f t="shared" ca="1" si="25"/>
        <v>0</v>
      </c>
    </row>
    <row r="87" spans="1:42" x14ac:dyDescent="0.2">
      <c r="A87">
        <f t="shared" ca="1" si="18"/>
        <v>0</v>
      </c>
      <c r="B87">
        <f t="shared" ca="1" si="27"/>
        <v>0</v>
      </c>
      <c r="C87">
        <f t="shared" ca="1" si="27"/>
        <v>0</v>
      </c>
      <c r="D87">
        <f t="shared" ca="1" si="27"/>
        <v>0</v>
      </c>
      <c r="E87">
        <f t="shared" ca="1" si="27"/>
        <v>0</v>
      </c>
      <c r="F87">
        <f t="shared" ca="1" si="27"/>
        <v>0</v>
      </c>
      <c r="G87">
        <f t="shared" ca="1" si="27"/>
        <v>0</v>
      </c>
      <c r="H87">
        <f t="shared" ca="1" si="27"/>
        <v>0</v>
      </c>
      <c r="I87">
        <f t="shared" ca="1" si="27"/>
        <v>0</v>
      </c>
      <c r="J87">
        <f t="shared" ca="1" si="27"/>
        <v>0</v>
      </c>
      <c r="K87">
        <f t="shared" ca="1" si="27"/>
        <v>0</v>
      </c>
      <c r="L87">
        <f t="shared" ca="1" si="27"/>
        <v>0</v>
      </c>
      <c r="M87">
        <f t="shared" ca="1" si="27"/>
        <v>0</v>
      </c>
      <c r="N87">
        <f t="shared" ca="1" si="27"/>
        <v>0</v>
      </c>
      <c r="O87">
        <f t="shared" ca="1" si="27"/>
        <v>0</v>
      </c>
      <c r="P87">
        <f t="shared" ca="1" si="27"/>
        <v>0</v>
      </c>
      <c r="Q87">
        <f t="shared" ca="1" si="27"/>
        <v>0</v>
      </c>
      <c r="R87">
        <f t="shared" ca="1" si="27"/>
        <v>0</v>
      </c>
      <c r="S87">
        <f t="shared" ca="1" si="27"/>
        <v>0</v>
      </c>
      <c r="T87">
        <f t="shared" ca="1" si="27"/>
        <v>0</v>
      </c>
      <c r="U87">
        <f t="shared" ca="1" si="27"/>
        <v>0</v>
      </c>
      <c r="V87">
        <f t="shared" ca="1" si="27"/>
        <v>0</v>
      </c>
      <c r="W87">
        <f t="shared" ca="1" si="27"/>
        <v>0</v>
      </c>
      <c r="X87">
        <f t="shared" ca="1" si="27"/>
        <v>0</v>
      </c>
      <c r="Y87">
        <f t="shared" ca="1" si="27"/>
        <v>0</v>
      </c>
      <c r="Z87">
        <f t="shared" ca="1" si="27"/>
        <v>0</v>
      </c>
      <c r="AA87">
        <f t="shared" ca="1" si="27"/>
        <v>0</v>
      </c>
      <c r="AB87">
        <f t="shared" ca="1" si="27"/>
        <v>0</v>
      </c>
      <c r="AC87" t="str">
        <f t="shared" ca="1" si="19"/>
        <v/>
      </c>
      <c r="AD87" t="str">
        <f t="shared" ca="1" si="20"/>
        <v>BPU</v>
      </c>
      <c r="AE87" t="str">
        <f t="shared" ca="1" si="21"/>
        <v>0</v>
      </c>
      <c r="AF87" t="str">
        <f t="shared" ca="1" si="22"/>
        <v>0</v>
      </c>
      <c r="AG87" t="str">
        <f t="shared" ca="1" si="23"/>
        <v>0</v>
      </c>
      <c r="AH87">
        <f t="shared" ca="1" si="24"/>
        <v>0</v>
      </c>
      <c r="AI87">
        <f t="shared" ca="1" si="24"/>
        <v>0</v>
      </c>
      <c r="AJ87">
        <f t="shared" ca="1" si="17"/>
        <v>0</v>
      </c>
      <c r="AK87">
        <f t="shared" ca="1" si="17"/>
        <v>0</v>
      </c>
      <c r="AL87">
        <f t="shared" ca="1" si="24"/>
        <v>0</v>
      </c>
      <c r="AM87">
        <f t="shared" ca="1" si="24"/>
        <v>0</v>
      </c>
      <c r="AN87">
        <f t="shared" ca="1" si="24"/>
        <v>0</v>
      </c>
      <c r="AO87">
        <f t="shared" ca="1" si="24"/>
        <v>0</v>
      </c>
      <c r="AP87">
        <f t="shared" ca="1" si="25"/>
        <v>0</v>
      </c>
    </row>
    <row r="88" spans="1:42" x14ac:dyDescent="0.2">
      <c r="A88">
        <f t="shared" ca="1" si="18"/>
        <v>0</v>
      </c>
      <c r="B88">
        <f t="shared" ca="1" si="27"/>
        <v>0</v>
      </c>
      <c r="C88">
        <f t="shared" ca="1" si="27"/>
        <v>0</v>
      </c>
      <c r="D88">
        <f t="shared" ca="1" si="27"/>
        <v>0</v>
      </c>
      <c r="E88">
        <f t="shared" ca="1" si="27"/>
        <v>0</v>
      </c>
      <c r="F88">
        <f t="shared" ca="1" si="27"/>
        <v>0</v>
      </c>
      <c r="G88">
        <f t="shared" ca="1" si="27"/>
        <v>0</v>
      </c>
      <c r="H88">
        <f t="shared" ca="1" si="27"/>
        <v>0</v>
      </c>
      <c r="I88">
        <f t="shared" ca="1" si="27"/>
        <v>0</v>
      </c>
      <c r="J88">
        <f t="shared" ca="1" si="27"/>
        <v>0</v>
      </c>
      <c r="K88">
        <f t="shared" ca="1" si="27"/>
        <v>0</v>
      </c>
      <c r="L88">
        <f t="shared" ca="1" si="27"/>
        <v>0</v>
      </c>
      <c r="M88">
        <f t="shared" ca="1" si="27"/>
        <v>0</v>
      </c>
      <c r="N88">
        <f t="shared" ca="1" si="27"/>
        <v>0</v>
      </c>
      <c r="O88">
        <f t="shared" ca="1" si="27"/>
        <v>0</v>
      </c>
      <c r="P88">
        <f t="shared" ca="1" si="27"/>
        <v>0</v>
      </c>
      <c r="Q88">
        <f t="shared" ca="1" si="27"/>
        <v>0</v>
      </c>
      <c r="R88">
        <f t="shared" ca="1" si="27"/>
        <v>0</v>
      </c>
      <c r="S88">
        <f t="shared" ca="1" si="27"/>
        <v>0</v>
      </c>
      <c r="T88">
        <f t="shared" ca="1" si="27"/>
        <v>0</v>
      </c>
      <c r="U88">
        <f t="shared" ca="1" si="27"/>
        <v>0</v>
      </c>
      <c r="V88">
        <f t="shared" ca="1" si="27"/>
        <v>0</v>
      </c>
      <c r="W88">
        <f t="shared" ca="1" si="27"/>
        <v>0</v>
      </c>
      <c r="X88">
        <f t="shared" ca="1" si="27"/>
        <v>0</v>
      </c>
      <c r="Y88">
        <f t="shared" ca="1" si="27"/>
        <v>0</v>
      </c>
      <c r="Z88">
        <f t="shared" ca="1" si="27"/>
        <v>0</v>
      </c>
      <c r="AA88">
        <f t="shared" ca="1" si="27"/>
        <v>0</v>
      </c>
      <c r="AB88">
        <f t="shared" ca="1" si="27"/>
        <v>0</v>
      </c>
      <c r="AC88" t="str">
        <f t="shared" ca="1" si="19"/>
        <v/>
      </c>
      <c r="AD88" t="str">
        <f t="shared" ca="1" si="20"/>
        <v>BPU</v>
      </c>
      <c r="AE88" t="str">
        <f t="shared" ca="1" si="21"/>
        <v>0</v>
      </c>
      <c r="AF88" t="str">
        <f t="shared" ca="1" si="22"/>
        <v>0</v>
      </c>
      <c r="AG88" t="str">
        <f t="shared" ca="1" si="23"/>
        <v>0</v>
      </c>
      <c r="AH88">
        <f t="shared" ca="1" si="24"/>
        <v>0</v>
      </c>
      <c r="AI88">
        <f t="shared" ca="1" si="24"/>
        <v>0</v>
      </c>
      <c r="AJ88">
        <f t="shared" ca="1" si="17"/>
        <v>0</v>
      </c>
      <c r="AK88">
        <f t="shared" ca="1" si="17"/>
        <v>0</v>
      </c>
      <c r="AL88">
        <f t="shared" ca="1" si="24"/>
        <v>0</v>
      </c>
      <c r="AM88">
        <f t="shared" ca="1" si="24"/>
        <v>0</v>
      </c>
      <c r="AN88">
        <f t="shared" ca="1" si="24"/>
        <v>0</v>
      </c>
      <c r="AO88">
        <f t="shared" ca="1" si="24"/>
        <v>0</v>
      </c>
      <c r="AP88">
        <f t="shared" ca="1" si="25"/>
        <v>0</v>
      </c>
    </row>
    <row r="89" spans="1:42" x14ac:dyDescent="0.2">
      <c r="A89">
        <f t="shared" ca="1" si="18"/>
        <v>0</v>
      </c>
      <c r="B89">
        <f t="shared" ca="1" si="27"/>
        <v>0</v>
      </c>
      <c r="C89">
        <f t="shared" ca="1" si="27"/>
        <v>0</v>
      </c>
      <c r="D89">
        <f t="shared" ca="1" si="27"/>
        <v>0</v>
      </c>
      <c r="E89">
        <f t="shared" ref="B89:AB98" ca="1" si="28">INDIRECT("'3-Lift'!"&amp;CELL("address",E89))</f>
        <v>0</v>
      </c>
      <c r="F89">
        <f t="shared" ca="1" si="28"/>
        <v>0</v>
      </c>
      <c r="G89">
        <f t="shared" ca="1" si="28"/>
        <v>0</v>
      </c>
      <c r="H89">
        <f t="shared" ca="1" si="28"/>
        <v>0</v>
      </c>
      <c r="I89">
        <f t="shared" ca="1" si="28"/>
        <v>0</v>
      </c>
      <c r="J89">
        <f t="shared" ca="1" si="28"/>
        <v>0</v>
      </c>
      <c r="K89">
        <f t="shared" ca="1" si="28"/>
        <v>0</v>
      </c>
      <c r="L89">
        <f t="shared" ca="1" si="28"/>
        <v>0</v>
      </c>
      <c r="M89">
        <f t="shared" ca="1" si="28"/>
        <v>0</v>
      </c>
      <c r="N89">
        <f t="shared" ca="1" si="28"/>
        <v>0</v>
      </c>
      <c r="O89">
        <f t="shared" ca="1" si="28"/>
        <v>0</v>
      </c>
      <c r="P89">
        <f t="shared" ca="1" si="28"/>
        <v>0</v>
      </c>
      <c r="Q89">
        <f t="shared" ca="1" si="28"/>
        <v>0</v>
      </c>
      <c r="R89">
        <f t="shared" ca="1" si="28"/>
        <v>0</v>
      </c>
      <c r="S89">
        <f t="shared" ca="1" si="28"/>
        <v>0</v>
      </c>
      <c r="T89">
        <f t="shared" ca="1" si="28"/>
        <v>0</v>
      </c>
      <c r="U89">
        <f t="shared" ca="1" si="28"/>
        <v>0</v>
      </c>
      <c r="V89">
        <f t="shared" ca="1" si="28"/>
        <v>0</v>
      </c>
      <c r="W89">
        <f t="shared" ca="1" si="28"/>
        <v>0</v>
      </c>
      <c r="X89">
        <f t="shared" ca="1" si="28"/>
        <v>0</v>
      </c>
      <c r="Y89">
        <f t="shared" ca="1" si="28"/>
        <v>0</v>
      </c>
      <c r="Z89">
        <f t="shared" ca="1" si="28"/>
        <v>0</v>
      </c>
      <c r="AA89">
        <f t="shared" ca="1" si="28"/>
        <v>0</v>
      </c>
      <c r="AB89">
        <f t="shared" ca="1" si="28"/>
        <v>0</v>
      </c>
      <c r="AC89" t="str">
        <f t="shared" ca="1" si="19"/>
        <v/>
      </c>
      <c r="AD89" t="str">
        <f t="shared" ca="1" si="20"/>
        <v>BPU</v>
      </c>
      <c r="AE89" t="str">
        <f t="shared" ca="1" si="21"/>
        <v>0</v>
      </c>
      <c r="AF89" t="str">
        <f t="shared" ca="1" si="22"/>
        <v>0</v>
      </c>
      <c r="AG89" t="str">
        <f t="shared" ca="1" si="23"/>
        <v>0</v>
      </c>
      <c r="AH89">
        <f t="shared" ca="1" si="24"/>
        <v>0</v>
      </c>
      <c r="AI89">
        <f t="shared" ca="1" si="24"/>
        <v>0</v>
      </c>
      <c r="AJ89">
        <f t="shared" ca="1" si="17"/>
        <v>0</v>
      </c>
      <c r="AK89">
        <f t="shared" ca="1" si="17"/>
        <v>0</v>
      </c>
      <c r="AL89">
        <f t="shared" ca="1" si="24"/>
        <v>0</v>
      </c>
      <c r="AM89">
        <f t="shared" ca="1" si="24"/>
        <v>0</v>
      </c>
      <c r="AN89">
        <f t="shared" ca="1" si="24"/>
        <v>0</v>
      </c>
      <c r="AO89">
        <f t="shared" ca="1" si="24"/>
        <v>0</v>
      </c>
      <c r="AP89">
        <f t="shared" ca="1" si="25"/>
        <v>0</v>
      </c>
    </row>
    <row r="90" spans="1:42" x14ac:dyDescent="0.2">
      <c r="A90">
        <f t="shared" ca="1" si="18"/>
        <v>0</v>
      </c>
      <c r="B90">
        <f t="shared" ca="1" si="28"/>
        <v>0</v>
      </c>
      <c r="C90">
        <f t="shared" ca="1" si="28"/>
        <v>0</v>
      </c>
      <c r="D90">
        <f t="shared" ca="1" si="28"/>
        <v>0</v>
      </c>
      <c r="E90">
        <f t="shared" ca="1" si="28"/>
        <v>0</v>
      </c>
      <c r="F90">
        <f t="shared" ca="1" si="28"/>
        <v>0</v>
      </c>
      <c r="G90">
        <f t="shared" ca="1" si="28"/>
        <v>0</v>
      </c>
      <c r="H90">
        <f t="shared" ca="1" si="28"/>
        <v>0</v>
      </c>
      <c r="I90">
        <f t="shared" ca="1" si="28"/>
        <v>0</v>
      </c>
      <c r="J90">
        <f t="shared" ca="1" si="28"/>
        <v>0</v>
      </c>
      <c r="K90">
        <f t="shared" ca="1" si="28"/>
        <v>0</v>
      </c>
      <c r="L90">
        <f t="shared" ca="1" si="28"/>
        <v>0</v>
      </c>
      <c r="M90">
        <f t="shared" ca="1" si="28"/>
        <v>0</v>
      </c>
      <c r="N90">
        <f t="shared" ca="1" si="28"/>
        <v>0</v>
      </c>
      <c r="O90">
        <f t="shared" ca="1" si="28"/>
        <v>0</v>
      </c>
      <c r="P90">
        <f t="shared" ca="1" si="28"/>
        <v>0</v>
      </c>
      <c r="Q90">
        <f t="shared" ca="1" si="28"/>
        <v>0</v>
      </c>
      <c r="R90">
        <f t="shared" ca="1" si="28"/>
        <v>0</v>
      </c>
      <c r="S90">
        <f t="shared" ca="1" si="28"/>
        <v>0</v>
      </c>
      <c r="T90">
        <f t="shared" ca="1" si="28"/>
        <v>0</v>
      </c>
      <c r="U90">
        <f t="shared" ca="1" si="28"/>
        <v>0</v>
      </c>
      <c r="V90">
        <f t="shared" ca="1" si="28"/>
        <v>0</v>
      </c>
      <c r="W90">
        <f t="shared" ca="1" si="28"/>
        <v>0</v>
      </c>
      <c r="X90">
        <f t="shared" ca="1" si="28"/>
        <v>0</v>
      </c>
      <c r="Y90">
        <f t="shared" ca="1" si="28"/>
        <v>0</v>
      </c>
      <c r="Z90">
        <f t="shared" ca="1" si="28"/>
        <v>0</v>
      </c>
      <c r="AA90">
        <f t="shared" ca="1" si="28"/>
        <v>0</v>
      </c>
      <c r="AB90">
        <f t="shared" ca="1" si="28"/>
        <v>0</v>
      </c>
      <c r="AC90" t="str">
        <f t="shared" ca="1" si="19"/>
        <v/>
      </c>
      <c r="AD90" t="str">
        <f t="shared" ca="1" si="20"/>
        <v>BPU</v>
      </c>
      <c r="AE90" t="str">
        <f t="shared" ca="1" si="21"/>
        <v>0</v>
      </c>
      <c r="AF90" t="str">
        <f t="shared" ca="1" si="22"/>
        <v>0</v>
      </c>
      <c r="AG90" t="str">
        <f t="shared" ca="1" si="23"/>
        <v>0</v>
      </c>
      <c r="AH90">
        <f t="shared" ca="1" si="24"/>
        <v>0</v>
      </c>
      <c r="AI90">
        <f t="shared" ca="1" si="24"/>
        <v>0</v>
      </c>
      <c r="AJ90">
        <f t="shared" ca="1" si="17"/>
        <v>0</v>
      </c>
      <c r="AK90">
        <f t="shared" ca="1" si="17"/>
        <v>0</v>
      </c>
      <c r="AL90">
        <f t="shared" ca="1" si="24"/>
        <v>0</v>
      </c>
      <c r="AM90">
        <f t="shared" ca="1" si="24"/>
        <v>0</v>
      </c>
      <c r="AN90">
        <f t="shared" ca="1" si="24"/>
        <v>0</v>
      </c>
      <c r="AO90">
        <f t="shared" ca="1" si="24"/>
        <v>0</v>
      </c>
      <c r="AP90">
        <f t="shared" ca="1" si="25"/>
        <v>0</v>
      </c>
    </row>
    <row r="91" spans="1:42" x14ac:dyDescent="0.2">
      <c r="A91">
        <f t="shared" ca="1" si="18"/>
        <v>0</v>
      </c>
      <c r="B91">
        <f t="shared" ca="1" si="28"/>
        <v>0</v>
      </c>
      <c r="C91">
        <f t="shared" ca="1" si="28"/>
        <v>0</v>
      </c>
      <c r="D91">
        <f t="shared" ca="1" si="28"/>
        <v>0</v>
      </c>
      <c r="E91">
        <f t="shared" ca="1" si="28"/>
        <v>0</v>
      </c>
      <c r="F91">
        <f t="shared" ca="1" si="28"/>
        <v>0</v>
      </c>
      <c r="G91">
        <f t="shared" ca="1" si="28"/>
        <v>0</v>
      </c>
      <c r="H91">
        <f t="shared" ca="1" si="28"/>
        <v>0</v>
      </c>
      <c r="I91">
        <f t="shared" ca="1" si="28"/>
        <v>0</v>
      </c>
      <c r="J91">
        <f t="shared" ca="1" si="28"/>
        <v>0</v>
      </c>
      <c r="K91">
        <f t="shared" ca="1" si="28"/>
        <v>0</v>
      </c>
      <c r="L91">
        <f t="shared" ca="1" si="28"/>
        <v>0</v>
      </c>
      <c r="M91">
        <f t="shared" ca="1" si="28"/>
        <v>0</v>
      </c>
      <c r="N91">
        <f t="shared" ca="1" si="28"/>
        <v>0</v>
      </c>
      <c r="O91">
        <f t="shared" ca="1" si="28"/>
        <v>0</v>
      </c>
      <c r="P91">
        <f t="shared" ca="1" si="28"/>
        <v>0</v>
      </c>
      <c r="Q91">
        <f t="shared" ca="1" si="28"/>
        <v>0</v>
      </c>
      <c r="R91">
        <f t="shared" ca="1" si="28"/>
        <v>0</v>
      </c>
      <c r="S91">
        <f t="shared" ca="1" si="28"/>
        <v>0</v>
      </c>
      <c r="T91">
        <f t="shared" ca="1" si="28"/>
        <v>0</v>
      </c>
      <c r="U91">
        <f t="shared" ca="1" si="28"/>
        <v>0</v>
      </c>
      <c r="V91">
        <f t="shared" ca="1" si="28"/>
        <v>0</v>
      </c>
      <c r="W91">
        <f t="shared" ca="1" si="28"/>
        <v>0</v>
      </c>
      <c r="X91">
        <f t="shared" ca="1" si="28"/>
        <v>0</v>
      </c>
      <c r="Y91">
        <f t="shared" ca="1" si="28"/>
        <v>0</v>
      </c>
      <c r="Z91">
        <f t="shared" ca="1" si="28"/>
        <v>0</v>
      </c>
      <c r="AA91">
        <f t="shared" ca="1" si="28"/>
        <v>0</v>
      </c>
      <c r="AB91">
        <f t="shared" ca="1" si="28"/>
        <v>0</v>
      </c>
      <c r="AC91" t="str">
        <f t="shared" ca="1" si="19"/>
        <v/>
      </c>
      <c r="AD91" t="str">
        <f t="shared" ca="1" si="20"/>
        <v>BPU</v>
      </c>
      <c r="AE91" t="str">
        <f t="shared" ca="1" si="21"/>
        <v>0</v>
      </c>
      <c r="AF91" t="str">
        <f t="shared" ca="1" si="22"/>
        <v>0</v>
      </c>
      <c r="AG91" t="str">
        <f t="shared" ca="1" si="23"/>
        <v>0</v>
      </c>
      <c r="AH91">
        <f t="shared" ca="1" si="24"/>
        <v>0</v>
      </c>
      <c r="AI91">
        <f t="shared" ca="1" si="24"/>
        <v>0</v>
      </c>
      <c r="AJ91">
        <f t="shared" ca="1" si="17"/>
        <v>0</v>
      </c>
      <c r="AK91">
        <f t="shared" ca="1" si="17"/>
        <v>0</v>
      </c>
      <c r="AL91">
        <f t="shared" ca="1" si="24"/>
        <v>0</v>
      </c>
      <c r="AM91">
        <f t="shared" ca="1" si="24"/>
        <v>0</v>
      </c>
      <c r="AN91">
        <f t="shared" ca="1" si="24"/>
        <v>0</v>
      </c>
      <c r="AO91">
        <f t="shared" ca="1" si="24"/>
        <v>0</v>
      </c>
      <c r="AP91">
        <f t="shared" ca="1" si="25"/>
        <v>0</v>
      </c>
    </row>
    <row r="92" spans="1:42" x14ac:dyDescent="0.2">
      <c r="A92">
        <f t="shared" ca="1" si="18"/>
        <v>0</v>
      </c>
      <c r="B92">
        <f t="shared" ca="1" si="28"/>
        <v>0</v>
      </c>
      <c r="C92">
        <f t="shared" ca="1" si="28"/>
        <v>0</v>
      </c>
      <c r="D92">
        <f t="shared" ca="1" si="28"/>
        <v>0</v>
      </c>
      <c r="E92">
        <f t="shared" ca="1" si="28"/>
        <v>0</v>
      </c>
      <c r="F92">
        <f t="shared" ca="1" si="28"/>
        <v>0</v>
      </c>
      <c r="G92">
        <f t="shared" ca="1" si="28"/>
        <v>0</v>
      </c>
      <c r="H92">
        <f t="shared" ca="1" si="28"/>
        <v>0</v>
      </c>
      <c r="I92">
        <f t="shared" ca="1" si="28"/>
        <v>0</v>
      </c>
      <c r="J92">
        <f t="shared" ca="1" si="28"/>
        <v>0</v>
      </c>
      <c r="K92">
        <f t="shared" ca="1" si="28"/>
        <v>0</v>
      </c>
      <c r="L92">
        <f t="shared" ca="1" si="28"/>
        <v>0</v>
      </c>
      <c r="M92">
        <f t="shared" ca="1" si="28"/>
        <v>0</v>
      </c>
      <c r="N92">
        <f t="shared" ca="1" si="28"/>
        <v>0</v>
      </c>
      <c r="O92">
        <f t="shared" ca="1" si="28"/>
        <v>0</v>
      </c>
      <c r="P92">
        <f t="shared" ca="1" si="28"/>
        <v>0</v>
      </c>
      <c r="Q92">
        <f t="shared" ca="1" si="28"/>
        <v>0</v>
      </c>
      <c r="R92">
        <f t="shared" ca="1" si="28"/>
        <v>0</v>
      </c>
      <c r="S92">
        <f t="shared" ca="1" si="28"/>
        <v>0</v>
      </c>
      <c r="T92">
        <f t="shared" ca="1" si="28"/>
        <v>0</v>
      </c>
      <c r="U92">
        <f t="shared" ca="1" si="28"/>
        <v>0</v>
      </c>
      <c r="V92">
        <f t="shared" ca="1" si="28"/>
        <v>0</v>
      </c>
      <c r="W92">
        <f t="shared" ca="1" si="28"/>
        <v>0</v>
      </c>
      <c r="X92">
        <f t="shared" ca="1" si="28"/>
        <v>0</v>
      </c>
      <c r="Y92">
        <f t="shared" ca="1" si="28"/>
        <v>0</v>
      </c>
      <c r="Z92">
        <f t="shared" ca="1" si="28"/>
        <v>0</v>
      </c>
      <c r="AA92">
        <f t="shared" ca="1" si="28"/>
        <v>0</v>
      </c>
      <c r="AB92">
        <f t="shared" ca="1" si="28"/>
        <v>0</v>
      </c>
      <c r="AC92" t="str">
        <f t="shared" ca="1" si="19"/>
        <v/>
      </c>
      <c r="AD92" t="str">
        <f t="shared" ca="1" si="20"/>
        <v>BPU</v>
      </c>
      <c r="AE92" t="str">
        <f t="shared" ca="1" si="21"/>
        <v>0</v>
      </c>
      <c r="AF92" t="str">
        <f t="shared" ca="1" si="22"/>
        <v>0</v>
      </c>
      <c r="AG92" t="str">
        <f t="shared" ca="1" si="23"/>
        <v>0</v>
      </c>
      <c r="AH92">
        <f t="shared" ca="1" si="24"/>
        <v>0</v>
      </c>
      <c r="AI92">
        <f t="shared" ca="1" si="24"/>
        <v>0</v>
      </c>
      <c r="AJ92">
        <f t="shared" ca="1" si="17"/>
        <v>0</v>
      </c>
      <c r="AK92">
        <f t="shared" ca="1" si="17"/>
        <v>0</v>
      </c>
      <c r="AL92">
        <f t="shared" ca="1" si="24"/>
        <v>0</v>
      </c>
      <c r="AM92">
        <f t="shared" ca="1" si="24"/>
        <v>0</v>
      </c>
      <c r="AN92">
        <f t="shared" ca="1" si="24"/>
        <v>0</v>
      </c>
      <c r="AO92">
        <f t="shared" ca="1" si="24"/>
        <v>0</v>
      </c>
      <c r="AP92">
        <f t="shared" ca="1" si="25"/>
        <v>0</v>
      </c>
    </row>
    <row r="93" spans="1:42" x14ac:dyDescent="0.2">
      <c r="A93">
        <f t="shared" ca="1" si="18"/>
        <v>0</v>
      </c>
      <c r="B93">
        <f t="shared" ca="1" si="28"/>
        <v>0</v>
      </c>
      <c r="C93">
        <f t="shared" ca="1" si="28"/>
        <v>0</v>
      </c>
      <c r="D93">
        <f t="shared" ca="1" si="28"/>
        <v>0</v>
      </c>
      <c r="E93">
        <f t="shared" ca="1" si="28"/>
        <v>0</v>
      </c>
      <c r="F93">
        <f t="shared" ca="1" si="28"/>
        <v>0</v>
      </c>
      <c r="G93">
        <f t="shared" ca="1" si="28"/>
        <v>0</v>
      </c>
      <c r="H93">
        <f t="shared" ca="1" si="28"/>
        <v>0</v>
      </c>
      <c r="I93">
        <f t="shared" ca="1" si="28"/>
        <v>0</v>
      </c>
      <c r="J93">
        <f t="shared" ca="1" si="28"/>
        <v>0</v>
      </c>
      <c r="K93">
        <f t="shared" ca="1" si="28"/>
        <v>0</v>
      </c>
      <c r="L93">
        <f t="shared" ca="1" si="28"/>
        <v>0</v>
      </c>
      <c r="M93">
        <f t="shared" ca="1" si="28"/>
        <v>0</v>
      </c>
      <c r="N93">
        <f t="shared" ca="1" si="28"/>
        <v>0</v>
      </c>
      <c r="O93">
        <f t="shared" ca="1" si="28"/>
        <v>0</v>
      </c>
      <c r="P93">
        <f t="shared" ca="1" si="28"/>
        <v>0</v>
      </c>
      <c r="Q93">
        <f t="shared" ca="1" si="28"/>
        <v>0</v>
      </c>
      <c r="R93">
        <f t="shared" ca="1" si="28"/>
        <v>0</v>
      </c>
      <c r="S93">
        <f t="shared" ca="1" si="28"/>
        <v>0</v>
      </c>
      <c r="T93">
        <f t="shared" ca="1" si="28"/>
        <v>0</v>
      </c>
      <c r="U93">
        <f t="shared" ca="1" si="28"/>
        <v>0</v>
      </c>
      <c r="V93">
        <f t="shared" ca="1" si="28"/>
        <v>0</v>
      </c>
      <c r="W93">
        <f t="shared" ca="1" si="28"/>
        <v>0</v>
      </c>
      <c r="X93">
        <f t="shared" ca="1" si="28"/>
        <v>0</v>
      </c>
      <c r="Y93">
        <f t="shared" ca="1" si="28"/>
        <v>0</v>
      </c>
      <c r="Z93">
        <f t="shared" ca="1" si="28"/>
        <v>0</v>
      </c>
      <c r="AA93">
        <f t="shared" ca="1" si="28"/>
        <v>0</v>
      </c>
      <c r="AB93">
        <f t="shared" ca="1" si="28"/>
        <v>0</v>
      </c>
      <c r="AC93" t="str">
        <f t="shared" ca="1" si="19"/>
        <v/>
      </c>
      <c r="AD93" t="str">
        <f t="shared" ca="1" si="20"/>
        <v>BPU</v>
      </c>
      <c r="AE93" t="str">
        <f t="shared" ca="1" si="21"/>
        <v>0</v>
      </c>
      <c r="AF93" t="str">
        <f t="shared" ca="1" si="22"/>
        <v>0</v>
      </c>
      <c r="AG93" t="str">
        <f t="shared" ca="1" si="23"/>
        <v>0</v>
      </c>
      <c r="AH93">
        <f t="shared" ca="1" si="24"/>
        <v>0</v>
      </c>
      <c r="AI93">
        <f t="shared" ca="1" si="24"/>
        <v>0</v>
      </c>
      <c r="AJ93">
        <f t="shared" ca="1" si="17"/>
        <v>0</v>
      </c>
      <c r="AK93">
        <f t="shared" ca="1" si="17"/>
        <v>0</v>
      </c>
      <c r="AL93">
        <f t="shared" ca="1" si="24"/>
        <v>0</v>
      </c>
      <c r="AM93">
        <f t="shared" ca="1" si="24"/>
        <v>0</v>
      </c>
      <c r="AN93">
        <f t="shared" ca="1" si="24"/>
        <v>0</v>
      </c>
      <c r="AO93">
        <f t="shared" ca="1" si="24"/>
        <v>0</v>
      </c>
      <c r="AP93">
        <f t="shared" ca="1" si="25"/>
        <v>0</v>
      </c>
    </row>
    <row r="94" spans="1:42" x14ac:dyDescent="0.2">
      <c r="A94">
        <f t="shared" ca="1" si="18"/>
        <v>0</v>
      </c>
      <c r="B94">
        <f t="shared" ca="1" si="28"/>
        <v>0</v>
      </c>
      <c r="C94">
        <f t="shared" ca="1" si="28"/>
        <v>0</v>
      </c>
      <c r="D94">
        <f t="shared" ca="1" si="28"/>
        <v>0</v>
      </c>
      <c r="E94">
        <f t="shared" ca="1" si="28"/>
        <v>0</v>
      </c>
      <c r="F94">
        <f t="shared" ca="1" si="28"/>
        <v>0</v>
      </c>
      <c r="G94">
        <f t="shared" ca="1" si="28"/>
        <v>0</v>
      </c>
      <c r="H94">
        <f t="shared" ca="1" si="28"/>
        <v>0</v>
      </c>
      <c r="I94">
        <f t="shared" ca="1" si="28"/>
        <v>0</v>
      </c>
      <c r="J94">
        <f t="shared" ca="1" si="28"/>
        <v>0</v>
      </c>
      <c r="K94">
        <f t="shared" ca="1" si="28"/>
        <v>0</v>
      </c>
      <c r="L94">
        <f t="shared" ca="1" si="28"/>
        <v>0</v>
      </c>
      <c r="M94">
        <f t="shared" ca="1" si="28"/>
        <v>0</v>
      </c>
      <c r="N94">
        <f t="shared" ca="1" si="28"/>
        <v>0</v>
      </c>
      <c r="O94">
        <f t="shared" ca="1" si="28"/>
        <v>0</v>
      </c>
      <c r="P94">
        <f t="shared" ca="1" si="28"/>
        <v>0</v>
      </c>
      <c r="Q94">
        <f t="shared" ca="1" si="28"/>
        <v>0</v>
      </c>
      <c r="R94">
        <f t="shared" ca="1" si="28"/>
        <v>0</v>
      </c>
      <c r="S94">
        <f t="shared" ca="1" si="28"/>
        <v>0</v>
      </c>
      <c r="T94">
        <f t="shared" ca="1" si="28"/>
        <v>0</v>
      </c>
      <c r="U94">
        <f t="shared" ca="1" si="28"/>
        <v>0</v>
      </c>
      <c r="V94">
        <f t="shared" ca="1" si="28"/>
        <v>0</v>
      </c>
      <c r="W94">
        <f t="shared" ca="1" si="28"/>
        <v>0</v>
      </c>
      <c r="X94">
        <f t="shared" ca="1" si="28"/>
        <v>0</v>
      </c>
      <c r="Y94">
        <f t="shared" ca="1" si="28"/>
        <v>0</v>
      </c>
      <c r="Z94">
        <f t="shared" ca="1" si="28"/>
        <v>0</v>
      </c>
      <c r="AA94">
        <f t="shared" ca="1" si="28"/>
        <v>0</v>
      </c>
      <c r="AB94">
        <f t="shared" ca="1" si="28"/>
        <v>0</v>
      </c>
      <c r="AC94" t="str">
        <f t="shared" ca="1" si="19"/>
        <v/>
      </c>
      <c r="AD94" t="str">
        <f t="shared" ca="1" si="20"/>
        <v>BPU</v>
      </c>
      <c r="AE94" t="str">
        <f t="shared" ca="1" si="21"/>
        <v>0</v>
      </c>
      <c r="AF94" t="str">
        <f t="shared" ca="1" si="22"/>
        <v>0</v>
      </c>
      <c r="AG94" t="str">
        <f t="shared" ca="1" si="23"/>
        <v>0</v>
      </c>
      <c r="AH94">
        <f t="shared" ca="1" si="24"/>
        <v>0</v>
      </c>
      <c r="AI94">
        <f t="shared" ca="1" si="24"/>
        <v>0</v>
      </c>
      <c r="AJ94">
        <f t="shared" ca="1" si="17"/>
        <v>0</v>
      </c>
      <c r="AK94">
        <f t="shared" ca="1" si="17"/>
        <v>0</v>
      </c>
      <c r="AL94">
        <f t="shared" ca="1" si="24"/>
        <v>0</v>
      </c>
      <c r="AM94">
        <f t="shared" ca="1" si="24"/>
        <v>0</v>
      </c>
      <c r="AN94">
        <f t="shared" ca="1" si="24"/>
        <v>0</v>
      </c>
      <c r="AO94">
        <f t="shared" ca="1" si="24"/>
        <v>0</v>
      </c>
      <c r="AP94">
        <f t="shared" ca="1" si="25"/>
        <v>0</v>
      </c>
    </row>
    <row r="95" spans="1:42" x14ac:dyDescent="0.2">
      <c r="A95">
        <f t="shared" ca="1" si="18"/>
        <v>0</v>
      </c>
      <c r="B95">
        <f t="shared" ca="1" si="28"/>
        <v>0</v>
      </c>
      <c r="C95">
        <f t="shared" ca="1" si="28"/>
        <v>0</v>
      </c>
      <c r="D95">
        <f t="shared" ca="1" si="28"/>
        <v>0</v>
      </c>
      <c r="E95">
        <f t="shared" ca="1" si="28"/>
        <v>0</v>
      </c>
      <c r="F95">
        <f t="shared" ca="1" si="28"/>
        <v>0</v>
      </c>
      <c r="G95">
        <f t="shared" ca="1" si="28"/>
        <v>0</v>
      </c>
      <c r="H95">
        <f t="shared" ca="1" si="28"/>
        <v>0</v>
      </c>
      <c r="I95">
        <f t="shared" ca="1" si="28"/>
        <v>0</v>
      </c>
      <c r="J95">
        <f t="shared" ca="1" si="28"/>
        <v>0</v>
      </c>
      <c r="K95">
        <f t="shared" ca="1" si="28"/>
        <v>0</v>
      </c>
      <c r="L95">
        <f t="shared" ca="1" si="28"/>
        <v>0</v>
      </c>
      <c r="M95">
        <f t="shared" ca="1" si="28"/>
        <v>0</v>
      </c>
      <c r="N95">
        <f t="shared" ca="1" si="28"/>
        <v>0</v>
      </c>
      <c r="O95">
        <f t="shared" ca="1" si="28"/>
        <v>0</v>
      </c>
      <c r="P95">
        <f t="shared" ca="1" si="28"/>
        <v>0</v>
      </c>
      <c r="Q95">
        <f t="shared" ca="1" si="28"/>
        <v>0</v>
      </c>
      <c r="R95">
        <f t="shared" ca="1" si="28"/>
        <v>0</v>
      </c>
      <c r="S95">
        <f t="shared" ca="1" si="28"/>
        <v>0</v>
      </c>
      <c r="T95">
        <f t="shared" ca="1" si="28"/>
        <v>0</v>
      </c>
      <c r="U95">
        <f t="shared" ca="1" si="28"/>
        <v>0</v>
      </c>
      <c r="V95">
        <f t="shared" ca="1" si="28"/>
        <v>0</v>
      </c>
      <c r="W95">
        <f t="shared" ca="1" si="28"/>
        <v>0</v>
      </c>
      <c r="X95">
        <f t="shared" ca="1" si="28"/>
        <v>0</v>
      </c>
      <c r="Y95">
        <f t="shared" ca="1" si="28"/>
        <v>0</v>
      </c>
      <c r="Z95">
        <f t="shared" ca="1" si="28"/>
        <v>0</v>
      </c>
      <c r="AA95">
        <f t="shared" ca="1" si="28"/>
        <v>0</v>
      </c>
      <c r="AB95">
        <f t="shared" ca="1" si="28"/>
        <v>0</v>
      </c>
      <c r="AC95" t="str">
        <f t="shared" ca="1" si="19"/>
        <v/>
      </c>
      <c r="AD95" t="str">
        <f t="shared" ca="1" si="20"/>
        <v>BPU</v>
      </c>
      <c r="AE95" t="str">
        <f t="shared" ca="1" si="21"/>
        <v>0</v>
      </c>
      <c r="AF95" t="str">
        <f t="shared" ca="1" si="22"/>
        <v>0</v>
      </c>
      <c r="AG95" t="str">
        <f t="shared" ca="1" si="23"/>
        <v>0</v>
      </c>
      <c r="AH95">
        <f t="shared" ca="1" si="24"/>
        <v>0</v>
      </c>
      <c r="AI95">
        <f t="shared" ca="1" si="24"/>
        <v>0</v>
      </c>
      <c r="AJ95">
        <f t="shared" ca="1" si="17"/>
        <v>0</v>
      </c>
      <c r="AK95">
        <f t="shared" ca="1" si="17"/>
        <v>0</v>
      </c>
      <c r="AL95">
        <f t="shared" ca="1" si="24"/>
        <v>0</v>
      </c>
      <c r="AM95">
        <f t="shared" ca="1" si="24"/>
        <v>0</v>
      </c>
      <c r="AN95">
        <f t="shared" ca="1" si="24"/>
        <v>0</v>
      </c>
      <c r="AO95">
        <f t="shared" ca="1" si="24"/>
        <v>0</v>
      </c>
      <c r="AP95">
        <f t="shared" ca="1" si="25"/>
        <v>0</v>
      </c>
    </row>
    <row r="96" spans="1:42" x14ac:dyDescent="0.2">
      <c r="A96">
        <f t="shared" ca="1" si="18"/>
        <v>0</v>
      </c>
      <c r="B96">
        <f t="shared" ca="1" si="28"/>
        <v>0</v>
      </c>
      <c r="C96">
        <f t="shared" ca="1" si="28"/>
        <v>0</v>
      </c>
      <c r="D96">
        <f t="shared" ca="1" si="28"/>
        <v>0</v>
      </c>
      <c r="E96">
        <f t="shared" ca="1" si="28"/>
        <v>0</v>
      </c>
      <c r="F96">
        <f t="shared" ca="1" si="28"/>
        <v>0</v>
      </c>
      <c r="G96">
        <f t="shared" ca="1" si="28"/>
        <v>0</v>
      </c>
      <c r="H96">
        <f t="shared" ca="1" si="28"/>
        <v>0</v>
      </c>
      <c r="I96">
        <f t="shared" ca="1" si="28"/>
        <v>0</v>
      </c>
      <c r="J96">
        <f t="shared" ca="1" si="28"/>
        <v>0</v>
      </c>
      <c r="K96">
        <f t="shared" ca="1" si="28"/>
        <v>0</v>
      </c>
      <c r="L96">
        <f t="shared" ca="1" si="28"/>
        <v>0</v>
      </c>
      <c r="M96">
        <f t="shared" ca="1" si="28"/>
        <v>0</v>
      </c>
      <c r="N96">
        <f t="shared" ca="1" si="28"/>
        <v>0</v>
      </c>
      <c r="O96">
        <f t="shared" ca="1" si="28"/>
        <v>0</v>
      </c>
      <c r="P96">
        <f t="shared" ca="1" si="28"/>
        <v>0</v>
      </c>
      <c r="Q96">
        <f t="shared" ca="1" si="28"/>
        <v>0</v>
      </c>
      <c r="R96">
        <f t="shared" ca="1" si="28"/>
        <v>0</v>
      </c>
      <c r="S96">
        <f t="shared" ca="1" si="28"/>
        <v>0</v>
      </c>
      <c r="T96">
        <f t="shared" ca="1" si="28"/>
        <v>0</v>
      </c>
      <c r="U96">
        <f t="shared" ca="1" si="28"/>
        <v>0</v>
      </c>
      <c r="V96">
        <f t="shared" ca="1" si="28"/>
        <v>0</v>
      </c>
      <c r="W96">
        <f t="shared" ca="1" si="28"/>
        <v>0</v>
      </c>
      <c r="X96">
        <f t="shared" ca="1" si="28"/>
        <v>0</v>
      </c>
      <c r="Y96">
        <f t="shared" ca="1" si="28"/>
        <v>0</v>
      </c>
      <c r="Z96">
        <f t="shared" ca="1" si="28"/>
        <v>0</v>
      </c>
      <c r="AA96">
        <f t="shared" ca="1" si="28"/>
        <v>0</v>
      </c>
      <c r="AB96">
        <f t="shared" ca="1" si="28"/>
        <v>0</v>
      </c>
      <c r="AC96" t="str">
        <f t="shared" ca="1" si="19"/>
        <v/>
      </c>
      <c r="AD96" t="str">
        <f t="shared" ca="1" si="20"/>
        <v>BPU</v>
      </c>
      <c r="AE96" t="str">
        <f t="shared" ca="1" si="21"/>
        <v>0</v>
      </c>
      <c r="AF96" t="str">
        <f t="shared" ca="1" si="22"/>
        <v>0</v>
      </c>
      <c r="AG96" t="str">
        <f t="shared" ca="1" si="23"/>
        <v>0</v>
      </c>
      <c r="AH96">
        <f t="shared" ca="1" si="24"/>
        <v>0</v>
      </c>
      <c r="AI96">
        <f t="shared" ca="1" si="24"/>
        <v>0</v>
      </c>
      <c r="AJ96">
        <f t="shared" ca="1" si="17"/>
        <v>0</v>
      </c>
      <c r="AK96">
        <f t="shared" ca="1" si="17"/>
        <v>0</v>
      </c>
      <c r="AL96">
        <f t="shared" ca="1" si="24"/>
        <v>0</v>
      </c>
      <c r="AM96">
        <f t="shared" ca="1" si="24"/>
        <v>0</v>
      </c>
      <c r="AN96">
        <f t="shared" ca="1" si="24"/>
        <v>0</v>
      </c>
      <c r="AO96">
        <f t="shared" ca="1" si="24"/>
        <v>0</v>
      </c>
      <c r="AP96">
        <f t="shared" ca="1" si="25"/>
        <v>0</v>
      </c>
    </row>
    <row r="97" spans="1:42" x14ac:dyDescent="0.2">
      <c r="A97">
        <f t="shared" ca="1" si="18"/>
        <v>0</v>
      </c>
      <c r="B97">
        <f t="shared" ca="1" si="28"/>
        <v>0</v>
      </c>
      <c r="C97">
        <f t="shared" ca="1" si="28"/>
        <v>0</v>
      </c>
      <c r="D97">
        <f t="shared" ca="1" si="28"/>
        <v>0</v>
      </c>
      <c r="E97">
        <f t="shared" ca="1" si="28"/>
        <v>0</v>
      </c>
      <c r="F97">
        <f t="shared" ca="1" si="28"/>
        <v>0</v>
      </c>
      <c r="G97">
        <f t="shared" ca="1" si="28"/>
        <v>0</v>
      </c>
      <c r="H97">
        <f t="shared" ca="1" si="28"/>
        <v>0</v>
      </c>
      <c r="I97">
        <f t="shared" ca="1" si="28"/>
        <v>0</v>
      </c>
      <c r="J97">
        <f t="shared" ca="1" si="28"/>
        <v>0</v>
      </c>
      <c r="K97">
        <f t="shared" ca="1" si="28"/>
        <v>0</v>
      </c>
      <c r="L97">
        <f t="shared" ca="1" si="28"/>
        <v>0</v>
      </c>
      <c r="M97">
        <f t="shared" ca="1" si="28"/>
        <v>0</v>
      </c>
      <c r="N97">
        <f t="shared" ca="1" si="28"/>
        <v>0</v>
      </c>
      <c r="O97">
        <f t="shared" ca="1" si="28"/>
        <v>0</v>
      </c>
      <c r="P97">
        <f t="shared" ca="1" si="28"/>
        <v>0</v>
      </c>
      <c r="Q97">
        <f t="shared" ca="1" si="28"/>
        <v>0</v>
      </c>
      <c r="R97">
        <f t="shared" ca="1" si="28"/>
        <v>0</v>
      </c>
      <c r="S97">
        <f t="shared" ca="1" si="28"/>
        <v>0</v>
      </c>
      <c r="T97">
        <f t="shared" ca="1" si="28"/>
        <v>0</v>
      </c>
      <c r="U97">
        <f t="shared" ca="1" si="28"/>
        <v>0</v>
      </c>
      <c r="V97">
        <f t="shared" ca="1" si="28"/>
        <v>0</v>
      </c>
      <c r="W97">
        <f t="shared" ca="1" si="28"/>
        <v>0</v>
      </c>
      <c r="X97">
        <f t="shared" ca="1" si="28"/>
        <v>0</v>
      </c>
      <c r="Y97">
        <f t="shared" ca="1" si="28"/>
        <v>0</v>
      </c>
      <c r="Z97">
        <f t="shared" ca="1" si="28"/>
        <v>0</v>
      </c>
      <c r="AA97">
        <f t="shared" ca="1" si="28"/>
        <v>0</v>
      </c>
      <c r="AB97">
        <f t="shared" ca="1" si="28"/>
        <v>0</v>
      </c>
      <c r="AC97" t="str">
        <f t="shared" ca="1" si="19"/>
        <v/>
      </c>
      <c r="AD97" t="str">
        <f t="shared" ca="1" si="20"/>
        <v>BPU</v>
      </c>
      <c r="AE97" t="str">
        <f t="shared" ca="1" si="21"/>
        <v>0</v>
      </c>
      <c r="AF97" t="str">
        <f t="shared" ca="1" si="22"/>
        <v>0</v>
      </c>
      <c r="AG97" t="str">
        <f t="shared" ca="1" si="23"/>
        <v>0</v>
      </c>
      <c r="AH97">
        <f t="shared" ca="1" si="24"/>
        <v>0</v>
      </c>
      <c r="AI97">
        <f t="shared" ca="1" si="24"/>
        <v>0</v>
      </c>
      <c r="AJ97">
        <f t="shared" ca="1" si="17"/>
        <v>0</v>
      </c>
      <c r="AK97">
        <f t="shared" ca="1" si="17"/>
        <v>0</v>
      </c>
      <c r="AL97">
        <f t="shared" ca="1" si="24"/>
        <v>0</v>
      </c>
      <c r="AM97">
        <f t="shared" ca="1" si="24"/>
        <v>0</v>
      </c>
      <c r="AN97">
        <f t="shared" ca="1" si="24"/>
        <v>0</v>
      </c>
      <c r="AO97">
        <f t="shared" ca="1" si="24"/>
        <v>0</v>
      </c>
      <c r="AP97">
        <f t="shared" ca="1" si="25"/>
        <v>0</v>
      </c>
    </row>
    <row r="98" spans="1:42" x14ac:dyDescent="0.2">
      <c r="A98">
        <f t="shared" ca="1" si="18"/>
        <v>0</v>
      </c>
      <c r="B98">
        <f t="shared" ca="1" si="28"/>
        <v>0</v>
      </c>
      <c r="C98">
        <f t="shared" ca="1" si="28"/>
        <v>0</v>
      </c>
      <c r="D98">
        <f t="shared" ca="1" si="28"/>
        <v>0</v>
      </c>
      <c r="E98">
        <f t="shared" ca="1" si="28"/>
        <v>0</v>
      </c>
      <c r="F98">
        <f t="shared" ca="1" si="28"/>
        <v>0</v>
      </c>
      <c r="G98">
        <f t="shared" ca="1" si="28"/>
        <v>0</v>
      </c>
      <c r="H98">
        <f t="shared" ca="1" si="28"/>
        <v>0</v>
      </c>
      <c r="I98">
        <f t="shared" ca="1" si="28"/>
        <v>0</v>
      </c>
      <c r="J98">
        <f t="shared" ca="1" si="28"/>
        <v>0</v>
      </c>
      <c r="K98">
        <f t="shared" ca="1" si="28"/>
        <v>0</v>
      </c>
      <c r="L98">
        <f t="shared" ca="1" si="28"/>
        <v>0</v>
      </c>
      <c r="M98">
        <f t="shared" ca="1" si="28"/>
        <v>0</v>
      </c>
      <c r="N98">
        <f t="shared" ca="1" si="28"/>
        <v>0</v>
      </c>
      <c r="O98">
        <f t="shared" ca="1" si="28"/>
        <v>0</v>
      </c>
      <c r="P98">
        <f t="shared" ca="1" si="28"/>
        <v>0</v>
      </c>
      <c r="Q98">
        <f t="shared" ref="B98:AB102" ca="1" si="29">INDIRECT("'3-Lift'!"&amp;CELL("address",Q98))</f>
        <v>0</v>
      </c>
      <c r="R98">
        <f t="shared" ca="1" si="29"/>
        <v>0</v>
      </c>
      <c r="S98">
        <f t="shared" ca="1" si="29"/>
        <v>0</v>
      </c>
      <c r="T98">
        <f t="shared" ca="1" si="29"/>
        <v>0</v>
      </c>
      <c r="U98">
        <f t="shared" ca="1" si="29"/>
        <v>0</v>
      </c>
      <c r="V98">
        <f t="shared" ca="1" si="29"/>
        <v>0</v>
      </c>
      <c r="W98">
        <f t="shared" ca="1" si="29"/>
        <v>0</v>
      </c>
      <c r="X98">
        <f t="shared" ca="1" si="29"/>
        <v>0</v>
      </c>
      <c r="Y98">
        <f t="shared" ca="1" si="29"/>
        <v>0</v>
      </c>
      <c r="Z98">
        <f t="shared" ca="1" si="29"/>
        <v>0</v>
      </c>
      <c r="AA98">
        <f t="shared" ca="1" si="29"/>
        <v>0</v>
      </c>
      <c r="AB98">
        <f t="shared" ca="1" si="29"/>
        <v>0</v>
      </c>
      <c r="AC98" t="str">
        <f t="shared" ca="1" si="19"/>
        <v/>
      </c>
      <c r="AD98" t="str">
        <f t="shared" ca="1" si="20"/>
        <v>BPU</v>
      </c>
      <c r="AE98" t="str">
        <f t="shared" ca="1" si="21"/>
        <v>0</v>
      </c>
      <c r="AF98" t="str">
        <f t="shared" ca="1" si="22"/>
        <v>0</v>
      </c>
      <c r="AG98" t="str">
        <f t="shared" ca="1" si="23"/>
        <v>0</v>
      </c>
      <c r="AH98">
        <f t="shared" ca="1" si="24"/>
        <v>0</v>
      </c>
      <c r="AI98">
        <f t="shared" ca="1" si="24"/>
        <v>0</v>
      </c>
      <c r="AJ98">
        <f t="shared" ca="1" si="17"/>
        <v>0</v>
      </c>
      <c r="AK98">
        <f t="shared" ca="1" si="17"/>
        <v>0</v>
      </c>
      <c r="AL98">
        <f t="shared" ca="1" si="24"/>
        <v>0</v>
      </c>
      <c r="AM98">
        <f t="shared" ca="1" si="24"/>
        <v>0</v>
      </c>
      <c r="AN98">
        <f t="shared" ca="1" si="24"/>
        <v>0</v>
      </c>
      <c r="AO98">
        <f t="shared" ca="1" si="24"/>
        <v>0</v>
      </c>
      <c r="AP98">
        <f t="shared" ca="1" si="25"/>
        <v>0</v>
      </c>
    </row>
    <row r="99" spans="1:42" x14ac:dyDescent="0.2">
      <c r="A99">
        <f t="shared" ca="1" si="18"/>
        <v>0</v>
      </c>
      <c r="B99">
        <f t="shared" ca="1" si="29"/>
        <v>0</v>
      </c>
      <c r="C99">
        <f t="shared" ca="1" si="29"/>
        <v>0</v>
      </c>
      <c r="D99">
        <f t="shared" ca="1" si="29"/>
        <v>0</v>
      </c>
      <c r="E99">
        <f t="shared" ca="1" si="29"/>
        <v>0</v>
      </c>
      <c r="F99">
        <f t="shared" ca="1" si="29"/>
        <v>0</v>
      </c>
      <c r="G99">
        <f t="shared" ca="1" si="29"/>
        <v>0</v>
      </c>
      <c r="H99">
        <f t="shared" ca="1" si="29"/>
        <v>0</v>
      </c>
      <c r="I99">
        <f t="shared" ca="1" si="29"/>
        <v>0</v>
      </c>
      <c r="J99">
        <f t="shared" ca="1" si="29"/>
        <v>0</v>
      </c>
      <c r="K99">
        <f t="shared" ca="1" si="29"/>
        <v>0</v>
      </c>
      <c r="L99">
        <f t="shared" ca="1" si="29"/>
        <v>0</v>
      </c>
      <c r="M99">
        <f t="shared" ca="1" si="29"/>
        <v>0</v>
      </c>
      <c r="N99">
        <f t="shared" ca="1" si="29"/>
        <v>0</v>
      </c>
      <c r="O99">
        <f t="shared" ca="1" si="29"/>
        <v>0</v>
      </c>
      <c r="P99">
        <f t="shared" ca="1" si="29"/>
        <v>0</v>
      </c>
      <c r="Q99">
        <f t="shared" ca="1" si="29"/>
        <v>0</v>
      </c>
      <c r="R99">
        <f t="shared" ca="1" si="29"/>
        <v>0</v>
      </c>
      <c r="S99">
        <f t="shared" ca="1" si="29"/>
        <v>0</v>
      </c>
      <c r="T99">
        <f t="shared" ca="1" si="29"/>
        <v>0</v>
      </c>
      <c r="U99">
        <f t="shared" ca="1" si="29"/>
        <v>0</v>
      </c>
      <c r="V99">
        <f t="shared" ca="1" si="29"/>
        <v>0</v>
      </c>
      <c r="W99">
        <f t="shared" ca="1" si="29"/>
        <v>0</v>
      </c>
      <c r="X99">
        <f t="shared" ca="1" si="29"/>
        <v>0</v>
      </c>
      <c r="Y99">
        <f t="shared" ca="1" si="29"/>
        <v>0</v>
      </c>
      <c r="Z99">
        <f t="shared" ca="1" si="29"/>
        <v>0</v>
      </c>
      <c r="AA99">
        <f t="shared" ca="1" si="29"/>
        <v>0</v>
      </c>
      <c r="AB99">
        <f t="shared" ca="1" si="29"/>
        <v>0</v>
      </c>
      <c r="AC99" t="str">
        <f t="shared" ca="1" si="19"/>
        <v/>
      </c>
      <c r="AD99" t="str">
        <f t="shared" ca="1" si="20"/>
        <v>BPU</v>
      </c>
      <c r="AE99" t="str">
        <f t="shared" ca="1" si="21"/>
        <v>0</v>
      </c>
      <c r="AF99" t="str">
        <f t="shared" ca="1" si="22"/>
        <v>0</v>
      </c>
      <c r="AG99" t="str">
        <f t="shared" ca="1" si="23"/>
        <v>0</v>
      </c>
      <c r="AH99">
        <f t="shared" ca="1" si="24"/>
        <v>0</v>
      </c>
      <c r="AI99">
        <f t="shared" ca="1" si="24"/>
        <v>0</v>
      </c>
      <c r="AJ99">
        <f t="shared" ca="1" si="17"/>
        <v>0</v>
      </c>
      <c r="AK99">
        <f t="shared" ca="1" si="17"/>
        <v>0</v>
      </c>
      <c r="AL99">
        <f t="shared" ca="1" si="24"/>
        <v>0</v>
      </c>
      <c r="AM99">
        <f t="shared" ca="1" si="24"/>
        <v>0</v>
      </c>
      <c r="AN99">
        <f t="shared" ca="1" si="24"/>
        <v>0</v>
      </c>
      <c r="AO99">
        <f t="shared" ca="1" si="24"/>
        <v>0</v>
      </c>
      <c r="AP99">
        <f t="shared" ca="1" si="25"/>
        <v>0</v>
      </c>
    </row>
    <row r="100" spans="1:42" x14ac:dyDescent="0.2">
      <c r="A100">
        <f t="shared" ca="1" si="18"/>
        <v>0</v>
      </c>
      <c r="B100">
        <f t="shared" ca="1" si="29"/>
        <v>0</v>
      </c>
      <c r="C100">
        <f t="shared" ca="1" si="29"/>
        <v>0</v>
      </c>
      <c r="D100">
        <f t="shared" ca="1" si="29"/>
        <v>0</v>
      </c>
      <c r="E100">
        <f t="shared" ca="1" si="29"/>
        <v>0</v>
      </c>
      <c r="F100">
        <f t="shared" ca="1" si="29"/>
        <v>0</v>
      </c>
      <c r="G100">
        <f t="shared" ca="1" si="29"/>
        <v>0</v>
      </c>
      <c r="H100">
        <f t="shared" ca="1" si="29"/>
        <v>0</v>
      </c>
      <c r="I100">
        <f t="shared" ca="1" si="29"/>
        <v>0</v>
      </c>
      <c r="J100">
        <f t="shared" ca="1" si="29"/>
        <v>0</v>
      </c>
      <c r="K100">
        <f t="shared" ca="1" si="29"/>
        <v>0</v>
      </c>
      <c r="L100">
        <f t="shared" ca="1" si="29"/>
        <v>0</v>
      </c>
      <c r="M100">
        <f t="shared" ca="1" si="29"/>
        <v>0</v>
      </c>
      <c r="N100">
        <f t="shared" ca="1" si="29"/>
        <v>0</v>
      </c>
      <c r="O100">
        <f t="shared" ca="1" si="29"/>
        <v>0</v>
      </c>
      <c r="P100">
        <f t="shared" ca="1" si="29"/>
        <v>0</v>
      </c>
      <c r="Q100">
        <f t="shared" ca="1" si="29"/>
        <v>0</v>
      </c>
      <c r="R100">
        <f t="shared" ca="1" si="29"/>
        <v>0</v>
      </c>
      <c r="S100">
        <f t="shared" ca="1" si="29"/>
        <v>0</v>
      </c>
      <c r="T100">
        <f t="shared" ca="1" si="29"/>
        <v>0</v>
      </c>
      <c r="U100">
        <f t="shared" ca="1" si="29"/>
        <v>0</v>
      </c>
      <c r="V100">
        <f t="shared" ca="1" si="29"/>
        <v>0</v>
      </c>
      <c r="W100">
        <f t="shared" ca="1" si="29"/>
        <v>0</v>
      </c>
      <c r="X100">
        <f t="shared" ca="1" si="29"/>
        <v>0</v>
      </c>
      <c r="Y100">
        <f t="shared" ca="1" si="29"/>
        <v>0</v>
      </c>
      <c r="Z100">
        <f t="shared" ca="1" si="29"/>
        <v>0</v>
      </c>
      <c r="AA100">
        <f t="shared" ca="1" si="29"/>
        <v>0</v>
      </c>
      <c r="AB100">
        <f t="shared" ca="1" si="29"/>
        <v>0</v>
      </c>
      <c r="AC100" t="str">
        <f t="shared" ca="1" si="19"/>
        <v/>
      </c>
      <c r="AD100" t="str">
        <f t="shared" ca="1" si="20"/>
        <v>BPU</v>
      </c>
      <c r="AE100" t="str">
        <f t="shared" ca="1" si="21"/>
        <v>0</v>
      </c>
      <c r="AF100" t="str">
        <f t="shared" ca="1" si="22"/>
        <v>0</v>
      </c>
      <c r="AG100" t="str">
        <f t="shared" ca="1" si="23"/>
        <v>0</v>
      </c>
      <c r="AH100">
        <f t="shared" ca="1" si="24"/>
        <v>0</v>
      </c>
      <c r="AI100">
        <f t="shared" ca="1" si="24"/>
        <v>0</v>
      </c>
      <c r="AJ100">
        <f t="shared" ca="1" si="17"/>
        <v>0</v>
      </c>
      <c r="AK100">
        <f t="shared" ca="1" si="17"/>
        <v>0</v>
      </c>
      <c r="AL100">
        <f t="shared" ca="1" si="24"/>
        <v>0</v>
      </c>
      <c r="AM100">
        <f t="shared" ca="1" si="24"/>
        <v>0</v>
      </c>
      <c r="AN100">
        <f t="shared" ca="1" si="24"/>
        <v>0</v>
      </c>
      <c r="AO100">
        <f t="shared" ca="1" si="24"/>
        <v>0</v>
      </c>
      <c r="AP100">
        <f t="shared" ca="1" si="25"/>
        <v>0</v>
      </c>
    </row>
    <row r="101" spans="1:42" x14ac:dyDescent="0.2">
      <c r="A101">
        <f t="shared" ca="1" si="18"/>
        <v>0</v>
      </c>
      <c r="B101">
        <f t="shared" ca="1" si="29"/>
        <v>0</v>
      </c>
      <c r="C101">
        <f t="shared" ca="1" si="29"/>
        <v>0</v>
      </c>
      <c r="D101">
        <f t="shared" ca="1" si="29"/>
        <v>0</v>
      </c>
      <c r="E101">
        <f t="shared" ca="1" si="29"/>
        <v>0</v>
      </c>
      <c r="F101">
        <f t="shared" ca="1" si="29"/>
        <v>0</v>
      </c>
      <c r="G101">
        <f t="shared" ca="1" si="29"/>
        <v>0</v>
      </c>
      <c r="H101">
        <f t="shared" ca="1" si="29"/>
        <v>0</v>
      </c>
      <c r="I101">
        <f t="shared" ca="1" si="29"/>
        <v>0</v>
      </c>
      <c r="J101">
        <f t="shared" ca="1" si="29"/>
        <v>0</v>
      </c>
      <c r="K101">
        <f t="shared" ca="1" si="29"/>
        <v>0</v>
      </c>
      <c r="L101">
        <f t="shared" ca="1" si="29"/>
        <v>0</v>
      </c>
      <c r="M101">
        <f t="shared" ca="1" si="29"/>
        <v>0</v>
      </c>
      <c r="N101">
        <f t="shared" ca="1" si="29"/>
        <v>0</v>
      </c>
      <c r="O101">
        <f t="shared" ca="1" si="29"/>
        <v>0</v>
      </c>
      <c r="P101">
        <f t="shared" ca="1" si="29"/>
        <v>0</v>
      </c>
      <c r="Q101">
        <f t="shared" ca="1" si="29"/>
        <v>0</v>
      </c>
      <c r="R101">
        <f t="shared" ca="1" si="29"/>
        <v>0</v>
      </c>
      <c r="S101">
        <f t="shared" ca="1" si="29"/>
        <v>0</v>
      </c>
      <c r="T101">
        <f t="shared" ca="1" si="29"/>
        <v>0</v>
      </c>
      <c r="U101">
        <f t="shared" ca="1" si="29"/>
        <v>0</v>
      </c>
      <c r="V101">
        <f t="shared" ca="1" si="29"/>
        <v>0</v>
      </c>
      <c r="W101">
        <f t="shared" ca="1" si="29"/>
        <v>0</v>
      </c>
      <c r="X101">
        <f t="shared" ca="1" si="29"/>
        <v>0</v>
      </c>
      <c r="Y101">
        <f t="shared" ca="1" si="29"/>
        <v>0</v>
      </c>
      <c r="Z101">
        <f t="shared" ca="1" si="29"/>
        <v>0</v>
      </c>
      <c r="AA101">
        <f t="shared" ca="1" si="29"/>
        <v>0</v>
      </c>
      <c r="AB101">
        <f t="shared" ca="1" si="29"/>
        <v>0</v>
      </c>
      <c r="AC101" t="str">
        <f t="shared" ca="1" si="19"/>
        <v/>
      </c>
      <c r="AD101" t="str">
        <f t="shared" ca="1" si="20"/>
        <v>BPU</v>
      </c>
      <c r="AE101" t="str">
        <f t="shared" ca="1" si="21"/>
        <v>0</v>
      </c>
      <c r="AF101" t="str">
        <f t="shared" ca="1" si="22"/>
        <v>0</v>
      </c>
      <c r="AG101" t="str">
        <f t="shared" ca="1" si="23"/>
        <v>0</v>
      </c>
      <c r="AH101">
        <f t="shared" ca="1" si="24"/>
        <v>0</v>
      </c>
      <c r="AI101">
        <f t="shared" ca="1" si="24"/>
        <v>0</v>
      </c>
      <c r="AJ101">
        <f t="shared" ca="1" si="17"/>
        <v>0</v>
      </c>
      <c r="AK101">
        <f t="shared" ca="1" si="17"/>
        <v>0</v>
      </c>
      <c r="AL101">
        <f t="shared" ca="1" si="24"/>
        <v>0</v>
      </c>
      <c r="AM101">
        <f t="shared" ca="1" si="24"/>
        <v>0</v>
      </c>
      <c r="AN101">
        <f t="shared" ca="1" si="24"/>
        <v>0</v>
      </c>
      <c r="AO101">
        <f t="shared" ca="1" si="24"/>
        <v>0</v>
      </c>
      <c r="AP101">
        <f t="shared" ca="1" si="25"/>
        <v>0</v>
      </c>
    </row>
    <row r="102" spans="1:42" x14ac:dyDescent="0.2">
      <c r="A102">
        <f t="shared" ca="1" si="18"/>
        <v>0</v>
      </c>
      <c r="B102">
        <f t="shared" ca="1" si="29"/>
        <v>0</v>
      </c>
      <c r="C102">
        <f t="shared" ca="1" si="29"/>
        <v>0</v>
      </c>
      <c r="D102">
        <f t="shared" ca="1" si="29"/>
        <v>0</v>
      </c>
      <c r="E102">
        <f t="shared" ca="1" si="29"/>
        <v>0</v>
      </c>
      <c r="F102">
        <f t="shared" ca="1" si="29"/>
        <v>0</v>
      </c>
      <c r="G102">
        <f t="shared" ca="1" si="29"/>
        <v>0</v>
      </c>
      <c r="H102">
        <f t="shared" ca="1" si="29"/>
        <v>0</v>
      </c>
      <c r="I102">
        <f t="shared" ca="1" si="29"/>
        <v>0</v>
      </c>
      <c r="J102">
        <f t="shared" ca="1" si="29"/>
        <v>0</v>
      </c>
      <c r="K102">
        <f t="shared" ca="1" si="29"/>
        <v>0</v>
      </c>
      <c r="L102">
        <f t="shared" ca="1" si="29"/>
        <v>0</v>
      </c>
      <c r="M102">
        <f t="shared" ca="1" si="29"/>
        <v>0</v>
      </c>
      <c r="N102">
        <f t="shared" ca="1" si="29"/>
        <v>0</v>
      </c>
      <c r="O102">
        <f t="shared" ca="1" si="29"/>
        <v>0</v>
      </c>
      <c r="P102">
        <f t="shared" ca="1" si="29"/>
        <v>0</v>
      </c>
      <c r="Q102">
        <f t="shared" ca="1" si="29"/>
        <v>0</v>
      </c>
      <c r="R102">
        <f t="shared" ca="1" si="29"/>
        <v>0</v>
      </c>
      <c r="S102">
        <f t="shared" ca="1" si="29"/>
        <v>0</v>
      </c>
      <c r="T102">
        <f t="shared" ca="1" si="29"/>
        <v>0</v>
      </c>
      <c r="U102">
        <f t="shared" ca="1" si="29"/>
        <v>0</v>
      </c>
      <c r="V102">
        <f t="shared" ca="1" si="29"/>
        <v>0</v>
      </c>
      <c r="W102">
        <f t="shared" ca="1" si="29"/>
        <v>0</v>
      </c>
      <c r="X102">
        <f t="shared" ca="1" si="29"/>
        <v>0</v>
      </c>
      <c r="Y102">
        <f t="shared" ca="1" si="29"/>
        <v>0</v>
      </c>
      <c r="Z102">
        <f t="shared" ca="1" si="29"/>
        <v>0</v>
      </c>
      <c r="AA102">
        <f t="shared" ca="1" si="29"/>
        <v>0</v>
      </c>
      <c r="AB102">
        <f t="shared" ca="1" si="29"/>
        <v>0</v>
      </c>
      <c r="AC102" t="str">
        <f t="shared" ca="1" si="19"/>
        <v/>
      </c>
      <c r="AD102" t="str">
        <f t="shared" ca="1" si="20"/>
        <v>BPU</v>
      </c>
      <c r="AE102" t="str">
        <f t="shared" ca="1" si="21"/>
        <v>0</v>
      </c>
      <c r="AF102" t="str">
        <f t="shared" ca="1" si="22"/>
        <v>0</v>
      </c>
      <c r="AG102" t="str">
        <f t="shared" ca="1" si="23"/>
        <v>0</v>
      </c>
      <c r="AH102">
        <f t="shared" ca="1" si="24"/>
        <v>0</v>
      </c>
      <c r="AI102">
        <f t="shared" ca="1" si="24"/>
        <v>0</v>
      </c>
      <c r="AJ102">
        <f t="shared" ca="1" si="17"/>
        <v>0</v>
      </c>
      <c r="AK102">
        <f t="shared" ca="1" si="17"/>
        <v>0</v>
      </c>
      <c r="AL102">
        <f t="shared" ca="1" si="24"/>
        <v>0</v>
      </c>
      <c r="AM102">
        <f t="shared" ca="1" si="24"/>
        <v>0</v>
      </c>
      <c r="AN102">
        <f t="shared" ca="1" si="24"/>
        <v>0</v>
      </c>
      <c r="AO102">
        <f t="shared" ca="1" si="24"/>
        <v>0</v>
      </c>
      <c r="AP102">
        <f t="shared" ca="1" si="2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42"/>
  <sheetViews>
    <sheetView zoomScale="110" zoomScaleNormal="110" workbookViewId="0">
      <pane ySplit="2" topLeftCell="A3" activePane="bottomLeft" state="frozen"/>
      <selection pane="bottomLeft" activeCell="AD41" sqref="AD41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21" width="7.5703125" style="5" hidden="1" customWidth="1"/>
    <col min="22" max="22" width="7.5703125" style="5" customWidth="1"/>
    <col min="23" max="24" width="8.85546875" style="5"/>
    <col min="25" max="25" width="0" style="5" hidden="1" customWidth="1"/>
    <col min="26" max="26" width="11.7109375" style="5" hidden="1" customWidth="1"/>
    <col min="27" max="27" width="25.7109375" style="5" customWidth="1"/>
    <col min="28" max="29" width="0" style="5" hidden="1" customWidth="1"/>
  </cols>
  <sheetData>
    <row r="1" spans="1:101" s="118" customFormat="1" ht="30" customHeight="1" thickBot="1" x14ac:dyDescent="0.25">
      <c r="A1" s="314" t="s">
        <v>687</v>
      </c>
      <c r="B1" s="118" t="s">
        <v>786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</row>
    <row r="2" spans="1:101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86" t="s">
        <v>11</v>
      </c>
      <c r="L2" s="87" t="s">
        <v>12</v>
      </c>
      <c r="M2" s="87" t="s">
        <v>13</v>
      </c>
      <c r="N2" s="87" t="s">
        <v>14</v>
      </c>
      <c r="O2" s="87" t="s">
        <v>113</v>
      </c>
      <c r="P2" s="86" t="s">
        <v>15</v>
      </c>
      <c r="Q2" s="86" t="s">
        <v>16</v>
      </c>
      <c r="R2" s="87" t="s">
        <v>17</v>
      </c>
      <c r="S2" s="87" t="s">
        <v>18</v>
      </c>
      <c r="T2" s="87" t="s">
        <v>19</v>
      </c>
      <c r="U2" s="87" t="s">
        <v>20</v>
      </c>
      <c r="V2" s="87" t="s">
        <v>21</v>
      </c>
      <c r="W2" s="98" t="s">
        <v>68</v>
      </c>
      <c r="X2" s="86" t="s">
        <v>90</v>
      </c>
      <c r="Y2" s="86" t="s">
        <v>95</v>
      </c>
      <c r="Z2" s="311" t="s">
        <v>134</v>
      </c>
      <c r="AA2" s="311" t="s">
        <v>30</v>
      </c>
      <c r="AB2" s="86" t="s">
        <v>135</v>
      </c>
      <c r="AC2" s="102" t="s">
        <v>44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101" s="26" customFormat="1" x14ac:dyDescent="0.2">
      <c r="A3" s="26" t="s">
        <v>738</v>
      </c>
      <c r="B3" s="24">
        <v>17</v>
      </c>
      <c r="C3" s="24" t="s">
        <v>490</v>
      </c>
      <c r="D3" s="24">
        <v>56</v>
      </c>
      <c r="E3" s="24">
        <v>56</v>
      </c>
      <c r="F3" s="24">
        <v>0.9103</v>
      </c>
      <c r="G3" s="24">
        <v>80</v>
      </c>
      <c r="H3" s="24">
        <v>90</v>
      </c>
      <c r="I3" s="24">
        <v>100</v>
      </c>
      <c r="J3" s="24"/>
      <c r="K3" s="24">
        <v>100</v>
      </c>
      <c r="L3" s="24">
        <v>62.5</v>
      </c>
      <c r="M3" s="24">
        <v>70</v>
      </c>
      <c r="N3" s="24">
        <v>-80</v>
      </c>
      <c r="O3" s="24"/>
      <c r="P3" s="24">
        <v>70</v>
      </c>
      <c r="Q3" s="24">
        <v>170</v>
      </c>
      <c r="R3" s="24">
        <v>105</v>
      </c>
      <c r="S3" s="24">
        <v>120</v>
      </c>
      <c r="T3" s="24">
        <v>130</v>
      </c>
      <c r="U3" s="24"/>
      <c r="V3" s="24">
        <v>130</v>
      </c>
      <c r="W3" s="24">
        <v>300</v>
      </c>
      <c r="X3" s="24">
        <v>273.08999999999997</v>
      </c>
      <c r="Y3" s="24">
        <v>0</v>
      </c>
      <c r="Z3" s="24">
        <v>1</v>
      </c>
      <c r="AA3" s="24" t="s">
        <v>763</v>
      </c>
      <c r="AB3" s="24">
        <v>3</v>
      </c>
      <c r="AC3" s="24"/>
    </row>
    <row r="4" spans="1:101" s="26" customFormat="1" x14ac:dyDescent="0.2">
      <c r="A4" s="312" t="s">
        <v>715</v>
      </c>
      <c r="B4" s="313">
        <v>23</v>
      </c>
      <c r="C4" s="313" t="s">
        <v>474</v>
      </c>
      <c r="D4" s="313">
        <v>59.95</v>
      </c>
      <c r="E4" s="313">
        <v>60</v>
      </c>
      <c r="F4" s="313">
        <v>0.85289999999999999</v>
      </c>
      <c r="G4" s="313">
        <v>170</v>
      </c>
      <c r="H4" s="313">
        <v>180</v>
      </c>
      <c r="I4" s="313">
        <v>-187.5</v>
      </c>
      <c r="J4" s="313"/>
      <c r="K4" s="313">
        <v>180</v>
      </c>
      <c r="L4" s="313">
        <v>105</v>
      </c>
      <c r="M4" s="313">
        <v>112.5</v>
      </c>
      <c r="N4" s="313">
        <v>117.5</v>
      </c>
      <c r="O4" s="313"/>
      <c r="P4" s="313">
        <v>117.5</v>
      </c>
      <c r="Q4" s="313">
        <v>297.5</v>
      </c>
      <c r="R4" s="313">
        <v>205</v>
      </c>
      <c r="S4" s="313">
        <v>222.5</v>
      </c>
      <c r="T4" s="313">
        <v>230</v>
      </c>
      <c r="U4" s="313"/>
      <c r="V4" s="313">
        <v>230</v>
      </c>
      <c r="W4" s="313">
        <v>527.5</v>
      </c>
      <c r="X4" s="313">
        <v>449.90474999999998</v>
      </c>
      <c r="Y4" s="313">
        <v>0</v>
      </c>
      <c r="Z4" s="313">
        <v>1</v>
      </c>
      <c r="AA4" s="313" t="s">
        <v>779</v>
      </c>
      <c r="AB4" s="313">
        <v>3</v>
      </c>
      <c r="AC4" s="313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</row>
    <row r="5" spans="1:101" s="26" customFormat="1" x14ac:dyDescent="0.2">
      <c r="A5" s="26" t="s">
        <v>739</v>
      </c>
      <c r="B5" s="24">
        <v>22</v>
      </c>
      <c r="C5" s="24" t="s">
        <v>474</v>
      </c>
      <c r="D5" s="24">
        <v>74.5</v>
      </c>
      <c r="E5" s="24">
        <v>75</v>
      </c>
      <c r="F5" s="24">
        <v>0.71589999999999998</v>
      </c>
      <c r="G5" s="24">
        <v>80</v>
      </c>
      <c r="H5" s="24">
        <v>92.5</v>
      </c>
      <c r="I5" s="24">
        <v>102.5</v>
      </c>
      <c r="J5" s="24"/>
      <c r="K5" s="24">
        <v>102.5</v>
      </c>
      <c r="L5" s="24">
        <v>70</v>
      </c>
      <c r="M5" s="24">
        <v>-80</v>
      </c>
      <c r="N5" s="24">
        <v>-80</v>
      </c>
      <c r="O5" s="24"/>
      <c r="P5" s="24">
        <v>70</v>
      </c>
      <c r="Q5" s="24">
        <v>172.5</v>
      </c>
      <c r="R5" s="24">
        <v>75</v>
      </c>
      <c r="S5" s="24">
        <v>80</v>
      </c>
      <c r="T5" s="24">
        <v>87.5</v>
      </c>
      <c r="U5" s="24"/>
      <c r="V5" s="24">
        <v>87.5</v>
      </c>
      <c r="W5" s="24">
        <v>260</v>
      </c>
      <c r="X5" s="24">
        <v>186.13399999999999</v>
      </c>
      <c r="Y5" s="24">
        <v>0</v>
      </c>
      <c r="Z5" s="24">
        <v>1</v>
      </c>
      <c r="AA5" s="24" t="s">
        <v>774</v>
      </c>
      <c r="AB5" s="24">
        <v>3</v>
      </c>
      <c r="AC5" s="24"/>
    </row>
    <row r="6" spans="1:101" s="26" customFormat="1" x14ac:dyDescent="0.2">
      <c r="A6" s="312" t="s">
        <v>705</v>
      </c>
      <c r="B6" s="313">
        <v>23</v>
      </c>
      <c r="C6" s="313" t="s">
        <v>462</v>
      </c>
      <c r="D6" s="313">
        <v>74.45</v>
      </c>
      <c r="E6" s="313">
        <v>75</v>
      </c>
      <c r="F6" s="313">
        <v>0.71589999999999998</v>
      </c>
      <c r="G6" s="313">
        <v>-190</v>
      </c>
      <c r="H6" s="313">
        <v>200</v>
      </c>
      <c r="I6" s="313">
        <v>210</v>
      </c>
      <c r="J6" s="313"/>
      <c r="K6" s="313">
        <v>210</v>
      </c>
      <c r="L6" s="313">
        <v>135</v>
      </c>
      <c r="M6" s="313">
        <v>140</v>
      </c>
      <c r="N6" s="313">
        <v>-145</v>
      </c>
      <c r="O6" s="313"/>
      <c r="P6" s="313">
        <v>140</v>
      </c>
      <c r="Q6" s="313">
        <v>350</v>
      </c>
      <c r="R6" s="313">
        <v>215</v>
      </c>
      <c r="S6" s="313">
        <v>225</v>
      </c>
      <c r="T6" s="313">
        <v>-235</v>
      </c>
      <c r="U6" s="313"/>
      <c r="V6" s="313">
        <v>225</v>
      </c>
      <c r="W6" s="313">
        <v>575</v>
      </c>
      <c r="X6" s="313">
        <v>411.64249999999998</v>
      </c>
      <c r="Y6" s="313">
        <v>0</v>
      </c>
      <c r="Z6" s="313">
        <v>1</v>
      </c>
      <c r="AA6" s="313" t="s">
        <v>780</v>
      </c>
      <c r="AB6" s="313">
        <v>3</v>
      </c>
      <c r="AC6" s="313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</row>
    <row r="7" spans="1:101" s="26" customFormat="1" x14ac:dyDescent="0.2">
      <c r="A7" s="26" t="s">
        <v>711</v>
      </c>
      <c r="B7" s="24">
        <v>20</v>
      </c>
      <c r="C7" s="24" t="s">
        <v>462</v>
      </c>
      <c r="D7" s="24">
        <v>70.7</v>
      </c>
      <c r="E7" s="24">
        <v>75</v>
      </c>
      <c r="F7" s="24">
        <v>0.74370000000000003</v>
      </c>
      <c r="G7" s="24">
        <v>120</v>
      </c>
      <c r="H7" s="24">
        <v>130</v>
      </c>
      <c r="I7" s="24">
        <v>-140</v>
      </c>
      <c r="J7" s="24"/>
      <c r="K7" s="24">
        <v>130</v>
      </c>
      <c r="L7" s="24">
        <v>70</v>
      </c>
      <c r="M7" s="24">
        <v>-75</v>
      </c>
      <c r="N7" s="24"/>
      <c r="O7" s="24"/>
      <c r="P7" s="24">
        <v>70</v>
      </c>
      <c r="Q7" s="24">
        <v>200</v>
      </c>
      <c r="R7" s="24">
        <v>160</v>
      </c>
      <c r="S7" s="24">
        <v>175</v>
      </c>
      <c r="T7" s="24">
        <v>-190</v>
      </c>
      <c r="U7" s="24"/>
      <c r="V7" s="24">
        <v>175</v>
      </c>
      <c r="W7" s="24">
        <v>375</v>
      </c>
      <c r="X7" s="24">
        <v>278.88749999999999</v>
      </c>
      <c r="Y7" s="24">
        <v>0</v>
      </c>
      <c r="Z7" s="24">
        <v>1</v>
      </c>
      <c r="AA7" s="24" t="s">
        <v>775</v>
      </c>
      <c r="AB7" s="24">
        <v>3</v>
      </c>
      <c r="AC7" s="24"/>
    </row>
    <row r="8" spans="1:101" s="26" customFormat="1" x14ac:dyDescent="0.2">
      <c r="A8" s="26" t="s">
        <v>696</v>
      </c>
      <c r="B8" s="24">
        <v>18</v>
      </c>
      <c r="C8" s="24" t="s">
        <v>496</v>
      </c>
      <c r="D8" s="24">
        <v>71.95</v>
      </c>
      <c r="E8" s="24">
        <v>75</v>
      </c>
      <c r="F8" s="24">
        <v>0.73370000000000002</v>
      </c>
      <c r="G8" s="24">
        <v>165</v>
      </c>
      <c r="H8" s="24">
        <v>175</v>
      </c>
      <c r="I8" s="24">
        <v>-180</v>
      </c>
      <c r="J8" s="24"/>
      <c r="K8" s="24">
        <v>175</v>
      </c>
      <c r="L8" s="24">
        <v>120</v>
      </c>
      <c r="M8" s="24">
        <v>125</v>
      </c>
      <c r="N8" s="24">
        <v>-130</v>
      </c>
      <c r="O8" s="24"/>
      <c r="P8" s="24">
        <v>125</v>
      </c>
      <c r="Q8" s="24">
        <v>300</v>
      </c>
      <c r="R8" s="24">
        <v>210</v>
      </c>
      <c r="S8" s="24">
        <v>217.5</v>
      </c>
      <c r="T8" s="24">
        <v>222.5</v>
      </c>
      <c r="U8" s="24"/>
      <c r="V8" s="24">
        <v>222.5</v>
      </c>
      <c r="W8" s="24">
        <v>522.5</v>
      </c>
      <c r="X8" s="24">
        <v>383.35825</v>
      </c>
      <c r="Y8" s="24">
        <v>0</v>
      </c>
      <c r="Z8" s="24">
        <v>1</v>
      </c>
      <c r="AA8" s="24" t="s">
        <v>769</v>
      </c>
      <c r="AB8" s="24">
        <v>3</v>
      </c>
      <c r="AC8" s="24"/>
    </row>
    <row r="9" spans="1:101" s="26" customFormat="1" x14ac:dyDescent="0.2">
      <c r="A9" s="26" t="s">
        <v>695</v>
      </c>
      <c r="B9" s="24">
        <v>16</v>
      </c>
      <c r="C9" s="24" t="s">
        <v>488</v>
      </c>
      <c r="D9" s="24">
        <v>72.95</v>
      </c>
      <c r="E9" s="24">
        <v>75</v>
      </c>
      <c r="F9" s="24">
        <v>0.72640000000000005</v>
      </c>
      <c r="G9" s="24">
        <v>145</v>
      </c>
      <c r="H9" s="24">
        <v>155</v>
      </c>
      <c r="I9" s="24">
        <v>165</v>
      </c>
      <c r="J9" s="24"/>
      <c r="K9" s="24">
        <v>165</v>
      </c>
      <c r="L9" s="24">
        <v>100</v>
      </c>
      <c r="M9" s="24">
        <v>107.5</v>
      </c>
      <c r="N9" s="24">
        <v>112.5</v>
      </c>
      <c r="O9" s="24"/>
      <c r="P9" s="24">
        <v>112.5</v>
      </c>
      <c r="Q9" s="24">
        <v>277.5</v>
      </c>
      <c r="R9" s="24">
        <v>165</v>
      </c>
      <c r="S9" s="24">
        <v>175</v>
      </c>
      <c r="T9" s="24">
        <v>185</v>
      </c>
      <c r="U9" s="24"/>
      <c r="V9" s="24">
        <v>185</v>
      </c>
      <c r="W9" s="24">
        <v>462.5</v>
      </c>
      <c r="X9" s="24">
        <v>335.96000000000004</v>
      </c>
      <c r="Y9" s="24">
        <v>0</v>
      </c>
      <c r="Z9" s="24">
        <v>1</v>
      </c>
      <c r="AA9" s="24" t="s">
        <v>764</v>
      </c>
      <c r="AB9" s="24">
        <v>3</v>
      </c>
      <c r="AC9" s="24"/>
    </row>
    <row r="10" spans="1:101" s="26" customFormat="1" x14ac:dyDescent="0.2">
      <c r="A10" s="312" t="s">
        <v>716</v>
      </c>
      <c r="B10" s="313">
        <v>20</v>
      </c>
      <c r="C10" s="313" t="s">
        <v>474</v>
      </c>
      <c r="D10" s="313">
        <v>80.7</v>
      </c>
      <c r="E10" s="313">
        <v>82.5</v>
      </c>
      <c r="F10" s="313">
        <v>0.67900000000000005</v>
      </c>
      <c r="G10" s="313">
        <v>190</v>
      </c>
      <c r="H10" s="313">
        <v>202.5</v>
      </c>
      <c r="I10" s="313">
        <v>207.5</v>
      </c>
      <c r="J10" s="313"/>
      <c r="K10" s="313">
        <v>207.5</v>
      </c>
      <c r="L10" s="313">
        <v>120</v>
      </c>
      <c r="M10" s="313">
        <v>127.5</v>
      </c>
      <c r="N10" s="313">
        <v>132.5</v>
      </c>
      <c r="O10" s="313"/>
      <c r="P10" s="313">
        <v>132.5</v>
      </c>
      <c r="Q10" s="313">
        <v>340</v>
      </c>
      <c r="R10" s="313">
        <v>235</v>
      </c>
      <c r="S10" s="313">
        <v>250</v>
      </c>
      <c r="T10" s="313">
        <v>-260</v>
      </c>
      <c r="U10" s="313"/>
      <c r="V10" s="313">
        <v>250</v>
      </c>
      <c r="W10" s="313">
        <v>590</v>
      </c>
      <c r="X10" s="313">
        <v>400.61</v>
      </c>
      <c r="Y10" s="313">
        <v>0</v>
      </c>
      <c r="Z10" s="313">
        <v>1</v>
      </c>
      <c r="AA10" s="313" t="s">
        <v>784</v>
      </c>
      <c r="AB10" s="313">
        <v>3</v>
      </c>
      <c r="AC10" s="313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</row>
    <row r="11" spans="1:101" s="26" customFormat="1" x14ac:dyDescent="0.2">
      <c r="A11" s="312" t="s">
        <v>704</v>
      </c>
      <c r="B11" s="313">
        <v>21</v>
      </c>
      <c r="C11" s="313" t="s">
        <v>474</v>
      </c>
      <c r="D11" s="313">
        <v>81.2</v>
      </c>
      <c r="E11" s="313">
        <v>82.5</v>
      </c>
      <c r="F11" s="313">
        <v>0.6764</v>
      </c>
      <c r="G11" s="313">
        <v>170</v>
      </c>
      <c r="H11" s="313">
        <v>187.5</v>
      </c>
      <c r="I11" s="313">
        <v>195</v>
      </c>
      <c r="J11" s="313"/>
      <c r="K11" s="313">
        <v>195</v>
      </c>
      <c r="L11" s="313">
        <v>110</v>
      </c>
      <c r="M11" s="313">
        <v>115</v>
      </c>
      <c r="N11" s="313">
        <v>-120</v>
      </c>
      <c r="O11" s="313"/>
      <c r="P11" s="313">
        <v>115</v>
      </c>
      <c r="Q11" s="313">
        <v>310</v>
      </c>
      <c r="R11" s="313">
        <v>230</v>
      </c>
      <c r="S11" s="313">
        <v>245</v>
      </c>
      <c r="T11" s="313">
        <v>252.5</v>
      </c>
      <c r="U11" s="313"/>
      <c r="V11" s="313">
        <v>252.5</v>
      </c>
      <c r="W11" s="313">
        <v>562.5</v>
      </c>
      <c r="X11" s="313">
        <v>380.47500000000002</v>
      </c>
      <c r="Y11" s="313">
        <v>0</v>
      </c>
      <c r="Z11" s="313">
        <v>1</v>
      </c>
      <c r="AA11" s="313" t="s">
        <v>782</v>
      </c>
      <c r="AB11" s="313">
        <v>3</v>
      </c>
      <c r="AC11" s="313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</row>
    <row r="12" spans="1:101" s="26" customFormat="1" x14ac:dyDescent="0.2">
      <c r="A12" s="312" t="s">
        <v>703</v>
      </c>
      <c r="B12" s="313">
        <v>23</v>
      </c>
      <c r="C12" s="313" t="s">
        <v>474</v>
      </c>
      <c r="D12" s="313">
        <v>79.2</v>
      </c>
      <c r="E12" s="313">
        <v>82.5</v>
      </c>
      <c r="F12" s="313">
        <v>0.68710000000000004</v>
      </c>
      <c r="G12" s="313">
        <v>160</v>
      </c>
      <c r="H12" s="313">
        <v>170</v>
      </c>
      <c r="I12" s="313">
        <v>180</v>
      </c>
      <c r="J12" s="313"/>
      <c r="K12" s="313">
        <v>180</v>
      </c>
      <c r="L12" s="313">
        <v>92.5</v>
      </c>
      <c r="M12" s="313">
        <v>97.5</v>
      </c>
      <c r="N12" s="313">
        <v>-102.5</v>
      </c>
      <c r="O12" s="313"/>
      <c r="P12" s="313">
        <v>97.5</v>
      </c>
      <c r="Q12" s="313">
        <v>277.5</v>
      </c>
      <c r="R12" s="313">
        <v>200</v>
      </c>
      <c r="S12" s="313">
        <v>210</v>
      </c>
      <c r="T12" s="313">
        <v>-215</v>
      </c>
      <c r="U12" s="313"/>
      <c r="V12" s="313">
        <v>210</v>
      </c>
      <c r="W12" s="313">
        <v>487.5</v>
      </c>
      <c r="X12" s="313">
        <v>334.96125000000001</v>
      </c>
      <c r="Y12" s="313">
        <v>0</v>
      </c>
      <c r="Z12" s="313">
        <v>1</v>
      </c>
      <c r="AA12" s="313" t="s">
        <v>778</v>
      </c>
      <c r="AB12" s="313">
        <v>3</v>
      </c>
      <c r="AC12" s="313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</row>
    <row r="13" spans="1:101" s="26" customFormat="1" x14ac:dyDescent="0.2">
      <c r="A13" s="26" t="s">
        <v>723</v>
      </c>
      <c r="B13" s="24">
        <v>20</v>
      </c>
      <c r="C13" s="24" t="s">
        <v>474</v>
      </c>
      <c r="D13" s="24">
        <v>80.55</v>
      </c>
      <c r="E13" s="24">
        <v>82.5</v>
      </c>
      <c r="F13" s="24">
        <v>0.67949999999999999</v>
      </c>
      <c r="G13" s="24">
        <v>145</v>
      </c>
      <c r="H13" s="24">
        <v>157.5</v>
      </c>
      <c r="I13" s="24">
        <v>165</v>
      </c>
      <c r="J13" s="24"/>
      <c r="K13" s="24">
        <v>165</v>
      </c>
      <c r="L13" s="24">
        <v>87.5</v>
      </c>
      <c r="M13" s="24">
        <v>97.5</v>
      </c>
      <c r="N13" s="24">
        <v>-105</v>
      </c>
      <c r="O13" s="24"/>
      <c r="P13" s="24">
        <v>97.5</v>
      </c>
      <c r="Q13" s="24">
        <v>262.5</v>
      </c>
      <c r="R13" s="24">
        <v>180</v>
      </c>
      <c r="S13" s="24">
        <v>190</v>
      </c>
      <c r="T13" s="24">
        <v>-200</v>
      </c>
      <c r="U13" s="24"/>
      <c r="V13" s="24">
        <v>190</v>
      </c>
      <c r="W13" s="24">
        <v>452.5</v>
      </c>
      <c r="X13" s="24">
        <v>307.47375</v>
      </c>
      <c r="Y13" s="24">
        <v>0</v>
      </c>
      <c r="Z13" s="24">
        <v>1</v>
      </c>
      <c r="AA13" s="24" t="s">
        <v>777</v>
      </c>
      <c r="AB13" s="24">
        <v>3</v>
      </c>
      <c r="AC13" s="24"/>
    </row>
    <row r="14" spans="1:101" s="26" customFormat="1" x14ac:dyDescent="0.2">
      <c r="A14" s="312" t="s">
        <v>727</v>
      </c>
      <c r="B14" s="313">
        <v>23</v>
      </c>
      <c r="C14" s="313" t="s">
        <v>473</v>
      </c>
      <c r="D14" s="313">
        <v>82</v>
      </c>
      <c r="E14" s="313">
        <v>82.5</v>
      </c>
      <c r="F14" s="313">
        <v>0.6724</v>
      </c>
      <c r="G14" s="313">
        <v>245</v>
      </c>
      <c r="H14" s="313">
        <v>255</v>
      </c>
      <c r="I14" s="313">
        <v>260</v>
      </c>
      <c r="J14" s="313"/>
      <c r="K14" s="313">
        <v>260</v>
      </c>
      <c r="L14" s="313">
        <v>170</v>
      </c>
      <c r="M14" s="313">
        <v>177.5</v>
      </c>
      <c r="N14" s="313">
        <v>-182.5</v>
      </c>
      <c r="O14" s="313"/>
      <c r="P14" s="313">
        <v>177.5</v>
      </c>
      <c r="Q14" s="313">
        <v>437.5</v>
      </c>
      <c r="R14" s="313">
        <v>290</v>
      </c>
      <c r="S14" s="313">
        <v>302.5</v>
      </c>
      <c r="T14" s="313">
        <v>307.5</v>
      </c>
      <c r="U14" s="313"/>
      <c r="V14" s="313">
        <v>307.5</v>
      </c>
      <c r="W14" s="313">
        <v>745</v>
      </c>
      <c r="X14" s="313">
        <v>500.93799999999999</v>
      </c>
      <c r="Y14" s="313">
        <v>0</v>
      </c>
      <c r="Z14" s="313">
        <v>1</v>
      </c>
      <c r="AA14" s="313" t="s">
        <v>785</v>
      </c>
      <c r="AB14" s="313">
        <v>3</v>
      </c>
      <c r="AC14" s="313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</row>
    <row r="15" spans="1:101" s="26" customFormat="1" x14ac:dyDescent="0.2">
      <c r="A15" s="312" t="s">
        <v>709</v>
      </c>
      <c r="B15" s="313">
        <v>21</v>
      </c>
      <c r="C15" s="313" t="s">
        <v>462</v>
      </c>
      <c r="D15" s="313">
        <v>81.849999999999994</v>
      </c>
      <c r="E15" s="313">
        <v>82.5</v>
      </c>
      <c r="F15" s="313">
        <v>0.67290000000000005</v>
      </c>
      <c r="G15" s="313">
        <v>180</v>
      </c>
      <c r="H15" s="313">
        <v>192.5</v>
      </c>
      <c r="I15" s="313">
        <v>-200</v>
      </c>
      <c r="J15" s="313"/>
      <c r="K15" s="313">
        <v>192.5</v>
      </c>
      <c r="L15" s="313">
        <v>120</v>
      </c>
      <c r="M15" s="313">
        <v>125</v>
      </c>
      <c r="N15" s="313">
        <v>-127.5</v>
      </c>
      <c r="O15" s="313"/>
      <c r="P15" s="313">
        <v>125</v>
      </c>
      <c r="Q15" s="313">
        <v>317.5</v>
      </c>
      <c r="R15" s="313">
        <v>215</v>
      </c>
      <c r="S15" s="313">
        <v>225</v>
      </c>
      <c r="T15" s="313">
        <v>-240</v>
      </c>
      <c r="U15" s="313"/>
      <c r="V15" s="313">
        <v>225</v>
      </c>
      <c r="W15" s="313">
        <v>542.5</v>
      </c>
      <c r="X15" s="313">
        <v>365.04825000000005</v>
      </c>
      <c r="Y15" s="313">
        <v>0</v>
      </c>
      <c r="Z15" s="313">
        <v>1</v>
      </c>
      <c r="AA15" s="313" t="s">
        <v>781</v>
      </c>
      <c r="AB15" s="313">
        <v>3</v>
      </c>
      <c r="AC15" s="313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</row>
    <row r="16" spans="1:101" s="26" customFormat="1" x14ac:dyDescent="0.2">
      <c r="A16" s="26" t="s">
        <v>718</v>
      </c>
      <c r="B16" s="24">
        <v>21</v>
      </c>
      <c r="C16" s="24" t="s">
        <v>462</v>
      </c>
      <c r="D16" s="24">
        <v>81.849999999999994</v>
      </c>
      <c r="E16" s="24">
        <v>82.5</v>
      </c>
      <c r="F16" s="24">
        <v>0.67290000000000005</v>
      </c>
      <c r="G16" s="24">
        <v>-145</v>
      </c>
      <c r="H16" s="24">
        <v>160</v>
      </c>
      <c r="I16" s="24">
        <v>170</v>
      </c>
      <c r="J16" s="24"/>
      <c r="K16" s="24">
        <v>170</v>
      </c>
      <c r="L16" s="24">
        <v>105</v>
      </c>
      <c r="M16" s="24">
        <v>117.5</v>
      </c>
      <c r="N16" s="24">
        <v>130</v>
      </c>
      <c r="O16" s="24"/>
      <c r="P16" s="24">
        <v>130</v>
      </c>
      <c r="Q16" s="24">
        <v>300</v>
      </c>
      <c r="R16" s="24">
        <v>165</v>
      </c>
      <c r="S16" s="24">
        <v>185</v>
      </c>
      <c r="T16" s="24">
        <v>200</v>
      </c>
      <c r="U16" s="24"/>
      <c r="V16" s="24">
        <v>200</v>
      </c>
      <c r="W16" s="24">
        <v>500</v>
      </c>
      <c r="X16" s="24">
        <v>336.45000000000005</v>
      </c>
      <c r="Y16" s="24">
        <v>0</v>
      </c>
      <c r="Z16" s="24">
        <v>1</v>
      </c>
      <c r="AA16" s="24" t="s">
        <v>776</v>
      </c>
      <c r="AB16" s="24">
        <v>3</v>
      </c>
      <c r="AC16" s="24"/>
    </row>
    <row r="17" spans="1:101" s="26" customFormat="1" x14ac:dyDescent="0.2">
      <c r="A17" s="312" t="s">
        <v>736</v>
      </c>
      <c r="B17" s="313">
        <v>22</v>
      </c>
      <c r="C17" s="313" t="s">
        <v>462</v>
      </c>
      <c r="D17" s="313">
        <v>81.05</v>
      </c>
      <c r="E17" s="313">
        <v>82.5</v>
      </c>
      <c r="F17" s="313">
        <v>0.67689999999999995</v>
      </c>
      <c r="G17" s="313"/>
      <c r="H17" s="313"/>
      <c r="I17" s="313"/>
      <c r="J17" s="313"/>
      <c r="K17" s="313">
        <v>0</v>
      </c>
      <c r="L17" s="313"/>
      <c r="M17" s="313"/>
      <c r="N17" s="313"/>
      <c r="O17" s="313"/>
      <c r="P17" s="313">
        <v>0</v>
      </c>
      <c r="Q17" s="313">
        <v>0</v>
      </c>
      <c r="R17" s="313">
        <v>235</v>
      </c>
      <c r="S17" s="313">
        <v>250</v>
      </c>
      <c r="T17" s="313">
        <v>262.5</v>
      </c>
      <c r="U17" s="313"/>
      <c r="V17" s="313">
        <v>262.5</v>
      </c>
      <c r="W17" s="313">
        <v>0</v>
      </c>
      <c r="X17" s="313">
        <v>0</v>
      </c>
      <c r="Y17" s="313">
        <v>0</v>
      </c>
      <c r="Z17" s="313">
        <v>1</v>
      </c>
      <c r="AA17" s="313">
        <v>0</v>
      </c>
      <c r="AB17" s="313">
        <v>0</v>
      </c>
      <c r="AC17" s="313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</row>
    <row r="18" spans="1:101" s="26" customFormat="1" x14ac:dyDescent="0.2">
      <c r="A18" s="312" t="s">
        <v>707</v>
      </c>
      <c r="B18" s="313">
        <v>22</v>
      </c>
      <c r="C18" s="313" t="s">
        <v>461</v>
      </c>
      <c r="D18" s="313">
        <v>81.45</v>
      </c>
      <c r="E18" s="313">
        <v>82.5</v>
      </c>
      <c r="F18" s="313">
        <v>0.67490000000000006</v>
      </c>
      <c r="G18" s="313">
        <v>180</v>
      </c>
      <c r="H18" s="313">
        <v>200</v>
      </c>
      <c r="I18" s="313">
        <v>-210</v>
      </c>
      <c r="J18" s="313"/>
      <c r="K18" s="313">
        <v>200</v>
      </c>
      <c r="L18" s="313">
        <v>120</v>
      </c>
      <c r="M18" s="313">
        <v>130</v>
      </c>
      <c r="N18" s="313">
        <v>-140</v>
      </c>
      <c r="O18" s="313"/>
      <c r="P18" s="313">
        <v>130</v>
      </c>
      <c r="Q18" s="313">
        <v>330</v>
      </c>
      <c r="R18" s="313">
        <v>230</v>
      </c>
      <c r="S18" s="313">
        <v>250</v>
      </c>
      <c r="T18" s="313">
        <v>260</v>
      </c>
      <c r="U18" s="313"/>
      <c r="V18" s="313">
        <v>260</v>
      </c>
      <c r="W18" s="313">
        <v>590</v>
      </c>
      <c r="X18" s="313">
        <v>398.19100000000003</v>
      </c>
      <c r="Y18" s="313">
        <v>0</v>
      </c>
      <c r="Z18" s="313">
        <v>1</v>
      </c>
      <c r="AA18" s="313" t="s">
        <v>783</v>
      </c>
      <c r="AB18" s="313">
        <v>3</v>
      </c>
      <c r="AC18" s="313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</row>
    <row r="19" spans="1:101" s="26" customFormat="1" x14ac:dyDescent="0.2">
      <c r="A19" s="26" t="s">
        <v>689</v>
      </c>
      <c r="B19" s="24">
        <v>15</v>
      </c>
      <c r="C19" s="24" t="s">
        <v>460</v>
      </c>
      <c r="D19" s="24">
        <v>79.7</v>
      </c>
      <c r="E19" s="24">
        <v>82.5</v>
      </c>
      <c r="F19" s="24">
        <v>0.68430000000000002</v>
      </c>
      <c r="G19" s="24">
        <v>130</v>
      </c>
      <c r="H19" s="24">
        <v>137.5</v>
      </c>
      <c r="I19" s="24">
        <v>-145</v>
      </c>
      <c r="J19" s="24"/>
      <c r="K19" s="24">
        <v>137.5</v>
      </c>
      <c r="L19" s="24">
        <v>67.5</v>
      </c>
      <c r="M19" s="24">
        <v>75</v>
      </c>
      <c r="N19" s="24">
        <v>-82.5</v>
      </c>
      <c r="O19" s="24"/>
      <c r="P19" s="24">
        <v>75</v>
      </c>
      <c r="Q19" s="24">
        <v>212.5</v>
      </c>
      <c r="R19" s="24">
        <v>170</v>
      </c>
      <c r="S19" s="24">
        <v>180</v>
      </c>
      <c r="T19" s="24">
        <v>-195</v>
      </c>
      <c r="U19" s="24"/>
      <c r="V19" s="24">
        <v>180</v>
      </c>
      <c r="W19" s="24">
        <v>392.5</v>
      </c>
      <c r="X19" s="24">
        <v>268.58775000000003</v>
      </c>
      <c r="Y19" s="24">
        <v>0</v>
      </c>
      <c r="Z19" s="24">
        <v>1</v>
      </c>
      <c r="AA19" s="24" t="s">
        <v>765</v>
      </c>
      <c r="AB19" s="24">
        <v>3</v>
      </c>
      <c r="AC19" s="24"/>
    </row>
    <row r="20" spans="1:101" s="26" customFormat="1" x14ac:dyDescent="0.2">
      <c r="A20" s="26" t="s">
        <v>719</v>
      </c>
      <c r="B20" s="24">
        <v>22</v>
      </c>
      <c r="C20" s="24" t="s">
        <v>474</v>
      </c>
      <c r="D20" s="24">
        <v>87.75</v>
      </c>
      <c r="E20" s="24">
        <v>90</v>
      </c>
      <c r="F20" s="24">
        <v>0.64670000000000005</v>
      </c>
      <c r="G20" s="24">
        <v>232.5</v>
      </c>
      <c r="H20" s="24">
        <v>247.5</v>
      </c>
      <c r="I20" s="24">
        <v>255</v>
      </c>
      <c r="J20" s="24"/>
      <c r="K20" s="24">
        <v>255</v>
      </c>
      <c r="L20" s="24">
        <v>-142.5</v>
      </c>
      <c r="M20" s="24">
        <v>142.5</v>
      </c>
      <c r="N20" s="24">
        <v>150</v>
      </c>
      <c r="O20" s="24"/>
      <c r="P20" s="24">
        <v>150</v>
      </c>
      <c r="Q20" s="24">
        <v>405</v>
      </c>
      <c r="R20" s="24">
        <v>247.5</v>
      </c>
      <c r="S20" s="24">
        <v>262.5</v>
      </c>
      <c r="T20" s="24">
        <v>-272.5</v>
      </c>
      <c r="U20" s="24"/>
      <c r="V20" s="24">
        <v>262.5</v>
      </c>
      <c r="W20" s="24">
        <v>667.5</v>
      </c>
      <c r="X20" s="24">
        <v>431.67225000000002</v>
      </c>
      <c r="Y20" s="24">
        <v>0</v>
      </c>
      <c r="Z20" s="24">
        <v>1</v>
      </c>
      <c r="AA20" s="24" t="s">
        <v>756</v>
      </c>
      <c r="AB20" s="24">
        <v>3</v>
      </c>
      <c r="AC20" s="24"/>
    </row>
    <row r="21" spans="1:101" s="26" customFormat="1" x14ac:dyDescent="0.2">
      <c r="A21" s="26" t="s">
        <v>724</v>
      </c>
      <c r="B21" s="24">
        <v>20</v>
      </c>
      <c r="C21" s="24" t="s">
        <v>474</v>
      </c>
      <c r="D21" s="24">
        <v>88.8</v>
      </c>
      <c r="E21" s="24">
        <v>90</v>
      </c>
      <c r="F21" s="24">
        <v>0.64280000000000004</v>
      </c>
      <c r="G21" s="24">
        <v>200</v>
      </c>
      <c r="H21" s="24">
        <v>210</v>
      </c>
      <c r="I21" s="24">
        <v>-215</v>
      </c>
      <c r="J21" s="24"/>
      <c r="K21" s="24">
        <v>210</v>
      </c>
      <c r="L21" s="24">
        <v>130</v>
      </c>
      <c r="M21" s="24">
        <v>-137.5</v>
      </c>
      <c r="N21" s="24">
        <v>-137.5</v>
      </c>
      <c r="O21" s="24"/>
      <c r="P21" s="24">
        <v>130</v>
      </c>
      <c r="Q21" s="24">
        <v>340</v>
      </c>
      <c r="R21" s="24">
        <v>200</v>
      </c>
      <c r="S21" s="24">
        <v>210</v>
      </c>
      <c r="T21" s="24">
        <v>-220</v>
      </c>
      <c r="U21" s="24"/>
      <c r="V21" s="24">
        <v>210</v>
      </c>
      <c r="W21" s="24">
        <v>550</v>
      </c>
      <c r="X21" s="24">
        <v>353.54</v>
      </c>
      <c r="Y21" s="24">
        <v>0</v>
      </c>
      <c r="Z21" s="24">
        <v>1</v>
      </c>
      <c r="AA21" s="24" t="s">
        <v>752</v>
      </c>
      <c r="AB21" s="24">
        <v>3</v>
      </c>
      <c r="AC21" s="24"/>
    </row>
    <row r="22" spans="1:101" s="26" customFormat="1" x14ac:dyDescent="0.2">
      <c r="A22" s="26" t="s">
        <v>702</v>
      </c>
      <c r="B22" s="24">
        <v>20</v>
      </c>
      <c r="C22" s="24" t="s">
        <v>474</v>
      </c>
      <c r="D22" s="24">
        <v>87.95</v>
      </c>
      <c r="E22" s="24">
        <v>90</v>
      </c>
      <c r="F22" s="24">
        <v>0.64590000000000003</v>
      </c>
      <c r="G22" s="24">
        <v>140</v>
      </c>
      <c r="H22" s="24">
        <v>150</v>
      </c>
      <c r="I22" s="24">
        <v>162.5</v>
      </c>
      <c r="J22" s="24"/>
      <c r="K22" s="24">
        <v>162.5</v>
      </c>
      <c r="L22" s="24">
        <v>82.5</v>
      </c>
      <c r="M22" s="24">
        <v>90</v>
      </c>
      <c r="N22" s="24">
        <v>95</v>
      </c>
      <c r="O22" s="24"/>
      <c r="P22" s="24">
        <v>95</v>
      </c>
      <c r="Q22" s="24">
        <v>257.5</v>
      </c>
      <c r="R22" s="24">
        <v>195</v>
      </c>
      <c r="S22" s="24">
        <v>205</v>
      </c>
      <c r="T22" s="24">
        <v>215</v>
      </c>
      <c r="U22" s="24"/>
      <c r="V22" s="24">
        <v>215</v>
      </c>
      <c r="W22" s="24">
        <v>472.5</v>
      </c>
      <c r="X22" s="24">
        <v>305.18774999999999</v>
      </c>
      <c r="Y22" s="24">
        <v>0</v>
      </c>
      <c r="Z22" s="24">
        <v>1</v>
      </c>
      <c r="AA22" s="24" t="s">
        <v>751</v>
      </c>
      <c r="AB22" s="24">
        <v>3</v>
      </c>
      <c r="AC22" s="24"/>
    </row>
    <row r="23" spans="1:101" s="26" customFormat="1" x14ac:dyDescent="0.2">
      <c r="A23" s="26" t="s">
        <v>728</v>
      </c>
      <c r="B23" s="24">
        <v>23</v>
      </c>
      <c r="C23" s="24" t="s">
        <v>473</v>
      </c>
      <c r="D23" s="24">
        <v>85.9</v>
      </c>
      <c r="E23" s="24">
        <v>90</v>
      </c>
      <c r="F23" s="24">
        <v>0.65449999999999997</v>
      </c>
      <c r="G23" s="24">
        <v>-210</v>
      </c>
      <c r="H23" s="24">
        <v>210</v>
      </c>
      <c r="I23" s="24">
        <v>-220</v>
      </c>
      <c r="J23" s="24"/>
      <c r="K23" s="24">
        <v>210</v>
      </c>
      <c r="L23" s="24">
        <v>135</v>
      </c>
      <c r="M23" s="24">
        <v>-140</v>
      </c>
      <c r="N23" s="24">
        <v>-140</v>
      </c>
      <c r="O23" s="24"/>
      <c r="P23" s="24">
        <v>135</v>
      </c>
      <c r="Q23" s="24">
        <v>345</v>
      </c>
      <c r="R23" s="24">
        <v>280</v>
      </c>
      <c r="S23" s="24">
        <v>300</v>
      </c>
      <c r="T23" s="24">
        <v>-310</v>
      </c>
      <c r="U23" s="24"/>
      <c r="V23" s="24">
        <v>300</v>
      </c>
      <c r="W23" s="24">
        <v>645</v>
      </c>
      <c r="X23" s="24">
        <v>422.15249999999997</v>
      </c>
      <c r="Y23" s="24">
        <v>0</v>
      </c>
      <c r="Z23" s="24">
        <v>1</v>
      </c>
      <c r="AA23" s="24" t="s">
        <v>761</v>
      </c>
      <c r="AB23" s="24">
        <v>3</v>
      </c>
      <c r="AC23" s="24"/>
    </row>
    <row r="24" spans="1:101" s="26" customFormat="1" x14ac:dyDescent="0.2">
      <c r="A24" s="26" t="s">
        <v>700</v>
      </c>
      <c r="B24" s="24">
        <v>20</v>
      </c>
      <c r="C24" s="24" t="s">
        <v>462</v>
      </c>
      <c r="D24" s="24">
        <v>87.2</v>
      </c>
      <c r="E24" s="24">
        <v>90</v>
      </c>
      <c r="F24" s="24">
        <v>0.64910000000000001</v>
      </c>
      <c r="G24" s="24">
        <v>170</v>
      </c>
      <c r="H24" s="24">
        <v>180</v>
      </c>
      <c r="I24" s="24">
        <v>-190</v>
      </c>
      <c r="J24" s="24"/>
      <c r="K24" s="24">
        <v>180</v>
      </c>
      <c r="L24" s="24">
        <v>120</v>
      </c>
      <c r="M24" s="24">
        <v>130</v>
      </c>
      <c r="N24" s="24">
        <v>-140</v>
      </c>
      <c r="O24" s="24"/>
      <c r="P24" s="24">
        <v>130</v>
      </c>
      <c r="Q24" s="24">
        <v>310</v>
      </c>
      <c r="R24" s="24">
        <v>220</v>
      </c>
      <c r="S24" s="24">
        <v>230</v>
      </c>
      <c r="T24" s="24">
        <v>240</v>
      </c>
      <c r="U24" s="24"/>
      <c r="V24" s="24">
        <v>240</v>
      </c>
      <c r="W24" s="24">
        <v>550</v>
      </c>
      <c r="X24" s="24">
        <v>357.005</v>
      </c>
      <c r="Y24" s="24">
        <v>0</v>
      </c>
      <c r="Z24" s="24">
        <v>1</v>
      </c>
      <c r="AA24" s="24" t="s">
        <v>753</v>
      </c>
      <c r="AB24" s="24">
        <v>3</v>
      </c>
      <c r="AC24" s="24"/>
    </row>
    <row r="25" spans="1:101" s="26" customFormat="1" x14ac:dyDescent="0.2">
      <c r="A25" s="26" t="s">
        <v>714</v>
      </c>
      <c r="B25" s="24">
        <v>20</v>
      </c>
      <c r="C25" s="24" t="s">
        <v>462</v>
      </c>
      <c r="D25" s="24">
        <v>83.55</v>
      </c>
      <c r="E25" s="24">
        <v>90</v>
      </c>
      <c r="F25" s="24">
        <v>0.66469999999999996</v>
      </c>
      <c r="G25" s="24">
        <v>-145</v>
      </c>
      <c r="H25" s="24">
        <v>145</v>
      </c>
      <c r="I25" s="24">
        <v>150</v>
      </c>
      <c r="J25" s="24"/>
      <c r="K25" s="24">
        <v>150</v>
      </c>
      <c r="L25" s="24">
        <v>75</v>
      </c>
      <c r="M25" s="24">
        <v>85</v>
      </c>
      <c r="N25" s="24">
        <v>90</v>
      </c>
      <c r="O25" s="24"/>
      <c r="P25" s="24">
        <v>90</v>
      </c>
      <c r="Q25" s="24">
        <v>240</v>
      </c>
      <c r="R25" s="24">
        <v>175</v>
      </c>
      <c r="S25" s="24">
        <v>190</v>
      </c>
      <c r="T25" s="24">
        <v>-200</v>
      </c>
      <c r="U25" s="24"/>
      <c r="V25" s="24">
        <v>190</v>
      </c>
      <c r="W25" s="24">
        <v>430</v>
      </c>
      <c r="X25" s="24">
        <v>285.82099999999997</v>
      </c>
      <c r="Y25" s="24">
        <v>0</v>
      </c>
      <c r="Z25" s="24">
        <v>1</v>
      </c>
      <c r="AA25" s="24" t="s">
        <v>749</v>
      </c>
      <c r="AB25" s="24">
        <v>3</v>
      </c>
      <c r="AC25" s="24"/>
    </row>
    <row r="26" spans="1:101" s="26" customFormat="1" x14ac:dyDescent="0.2">
      <c r="A26" s="26" t="s">
        <v>698</v>
      </c>
      <c r="B26" s="24">
        <v>19</v>
      </c>
      <c r="C26" s="24" t="s">
        <v>498</v>
      </c>
      <c r="D26" s="24">
        <v>89.8</v>
      </c>
      <c r="E26" s="24">
        <v>90</v>
      </c>
      <c r="F26" s="24">
        <v>0.6391</v>
      </c>
      <c r="G26" s="24">
        <v>240</v>
      </c>
      <c r="H26" s="24">
        <v>250</v>
      </c>
      <c r="I26" s="24">
        <v>255</v>
      </c>
      <c r="J26" s="24"/>
      <c r="K26" s="24">
        <v>255</v>
      </c>
      <c r="L26" s="24">
        <v>120</v>
      </c>
      <c r="M26" s="24">
        <v>-125</v>
      </c>
      <c r="N26" s="24">
        <v>-125</v>
      </c>
      <c r="O26" s="24"/>
      <c r="P26" s="24">
        <v>120</v>
      </c>
      <c r="Q26" s="24">
        <v>375</v>
      </c>
      <c r="R26" s="24">
        <v>275</v>
      </c>
      <c r="S26" s="24">
        <v>290</v>
      </c>
      <c r="T26" s="24">
        <v>-300</v>
      </c>
      <c r="U26" s="24"/>
      <c r="V26" s="24">
        <v>290</v>
      </c>
      <c r="W26" s="24">
        <v>665</v>
      </c>
      <c r="X26" s="24">
        <v>425.00150000000002</v>
      </c>
      <c r="Y26" s="24">
        <v>0</v>
      </c>
      <c r="Z26" s="24">
        <v>1</v>
      </c>
      <c r="AA26" s="24" t="s">
        <v>772</v>
      </c>
      <c r="AB26" s="24">
        <v>3</v>
      </c>
      <c r="AC26" s="24"/>
    </row>
    <row r="27" spans="1:101" s="31" customFormat="1" x14ac:dyDescent="0.2">
      <c r="A27" s="31" t="s">
        <v>694</v>
      </c>
      <c r="B27" s="30">
        <v>17</v>
      </c>
      <c r="C27" s="30" t="s">
        <v>488</v>
      </c>
      <c r="D27" s="30">
        <v>85.05</v>
      </c>
      <c r="E27" s="30">
        <v>90</v>
      </c>
      <c r="F27" s="30">
        <v>0.65790000000000004</v>
      </c>
      <c r="G27" s="30">
        <v>170</v>
      </c>
      <c r="H27" s="30">
        <v>185</v>
      </c>
      <c r="I27" s="30">
        <v>-190</v>
      </c>
      <c r="J27" s="30"/>
      <c r="K27" s="30">
        <v>185</v>
      </c>
      <c r="L27" s="30">
        <v>102.5</v>
      </c>
      <c r="M27" s="30">
        <v>-110</v>
      </c>
      <c r="N27" s="30">
        <v>-110</v>
      </c>
      <c r="O27" s="30"/>
      <c r="P27" s="30">
        <v>102.5</v>
      </c>
      <c r="Q27" s="30">
        <v>287.5</v>
      </c>
      <c r="R27" s="30">
        <v>205</v>
      </c>
      <c r="S27" s="30">
        <v>217.5</v>
      </c>
      <c r="T27" s="30">
        <v>222.5</v>
      </c>
      <c r="U27" s="30"/>
      <c r="V27" s="30">
        <v>222.5</v>
      </c>
      <c r="W27" s="30">
        <v>510</v>
      </c>
      <c r="X27" s="30">
        <v>335.529</v>
      </c>
      <c r="Y27" s="30">
        <v>0</v>
      </c>
      <c r="Z27" s="30">
        <v>1</v>
      </c>
      <c r="AA27" s="30" t="s">
        <v>768</v>
      </c>
      <c r="AB27" s="30">
        <v>3</v>
      </c>
      <c r="AC27" s="30"/>
    </row>
    <row r="28" spans="1:101" s="31" customFormat="1" x14ac:dyDescent="0.2">
      <c r="A28" s="31" t="s">
        <v>691</v>
      </c>
      <c r="B28" s="30">
        <v>17</v>
      </c>
      <c r="C28" s="30" t="s">
        <v>488</v>
      </c>
      <c r="D28" s="30">
        <v>87.75</v>
      </c>
      <c r="E28" s="30">
        <v>90</v>
      </c>
      <c r="F28" s="30">
        <v>0.64670000000000005</v>
      </c>
      <c r="G28" s="30">
        <v>140</v>
      </c>
      <c r="H28" s="30">
        <v>150</v>
      </c>
      <c r="I28" s="30">
        <v>160</v>
      </c>
      <c r="J28" s="30"/>
      <c r="K28" s="30">
        <v>160</v>
      </c>
      <c r="L28" s="30">
        <v>115</v>
      </c>
      <c r="M28" s="30">
        <v>122.5</v>
      </c>
      <c r="N28" s="30">
        <v>-130</v>
      </c>
      <c r="O28" s="30"/>
      <c r="P28" s="30">
        <v>122.5</v>
      </c>
      <c r="Q28" s="30">
        <v>282.5</v>
      </c>
      <c r="R28" s="30">
        <v>-175</v>
      </c>
      <c r="S28" s="30">
        <v>175</v>
      </c>
      <c r="T28" s="30">
        <v>185</v>
      </c>
      <c r="U28" s="30"/>
      <c r="V28" s="30">
        <v>185</v>
      </c>
      <c r="W28" s="30">
        <v>467.5</v>
      </c>
      <c r="X28" s="30">
        <v>302.33225000000004</v>
      </c>
      <c r="Y28" s="30">
        <v>0</v>
      </c>
      <c r="Z28" s="30">
        <v>1</v>
      </c>
      <c r="AA28" s="30" t="s">
        <v>767</v>
      </c>
      <c r="AB28" s="30">
        <v>3</v>
      </c>
      <c r="AC28" s="30"/>
    </row>
    <row r="29" spans="1:101" s="31" customFormat="1" x14ac:dyDescent="0.2">
      <c r="A29" s="31" t="s">
        <v>721</v>
      </c>
      <c r="B29" s="30">
        <v>23</v>
      </c>
      <c r="C29" s="30" t="s">
        <v>474</v>
      </c>
      <c r="D29" s="30">
        <v>96.95</v>
      </c>
      <c r="E29" s="30">
        <v>100</v>
      </c>
      <c r="F29" s="30">
        <v>0.61629999999999996</v>
      </c>
      <c r="G29" s="30">
        <v>235</v>
      </c>
      <c r="H29" s="30">
        <v>250</v>
      </c>
      <c r="I29" s="30">
        <v>262.5</v>
      </c>
      <c r="J29" s="30"/>
      <c r="K29" s="30">
        <v>262.5</v>
      </c>
      <c r="L29" s="30">
        <v>140</v>
      </c>
      <c r="M29" s="30">
        <v>147.5</v>
      </c>
      <c r="N29" s="30">
        <v>-155</v>
      </c>
      <c r="O29" s="30"/>
      <c r="P29" s="30">
        <v>147.5</v>
      </c>
      <c r="Q29" s="30">
        <v>410</v>
      </c>
      <c r="R29" s="30">
        <v>240</v>
      </c>
      <c r="S29" s="30">
        <v>260</v>
      </c>
      <c r="T29" s="30">
        <v>-275</v>
      </c>
      <c r="U29" s="30"/>
      <c r="V29" s="30">
        <v>260</v>
      </c>
      <c r="W29" s="30">
        <v>670</v>
      </c>
      <c r="X29" s="30">
        <v>412.92099999999999</v>
      </c>
      <c r="Y29" s="30">
        <v>0</v>
      </c>
      <c r="Z29" s="30">
        <v>1</v>
      </c>
      <c r="AA29" s="30" t="s">
        <v>757</v>
      </c>
      <c r="AB29" s="30">
        <v>3</v>
      </c>
      <c r="AC29" s="30"/>
    </row>
    <row r="30" spans="1:101" s="31" customFormat="1" x14ac:dyDescent="0.2">
      <c r="A30" s="31" t="s">
        <v>708</v>
      </c>
      <c r="B30" s="30">
        <v>23</v>
      </c>
      <c r="C30" s="30" t="s">
        <v>474</v>
      </c>
      <c r="D30" s="30">
        <v>94.95</v>
      </c>
      <c r="E30" s="30">
        <v>100</v>
      </c>
      <c r="F30" s="30">
        <v>0.622</v>
      </c>
      <c r="G30" s="30">
        <v>150</v>
      </c>
      <c r="H30" s="30">
        <v>162.5</v>
      </c>
      <c r="I30" s="30">
        <v>-170</v>
      </c>
      <c r="J30" s="30"/>
      <c r="K30" s="30">
        <v>162.5</v>
      </c>
      <c r="L30" s="30">
        <v>75</v>
      </c>
      <c r="M30" s="30">
        <v>-85</v>
      </c>
      <c r="N30" s="30">
        <v>85</v>
      </c>
      <c r="O30" s="30"/>
      <c r="P30" s="30">
        <v>85</v>
      </c>
      <c r="Q30" s="30">
        <v>247.5</v>
      </c>
      <c r="R30" s="30">
        <v>180</v>
      </c>
      <c r="S30" s="30">
        <v>-192.5</v>
      </c>
      <c r="T30" s="30">
        <v>192.5</v>
      </c>
      <c r="U30" s="30"/>
      <c r="V30" s="30">
        <v>192.5</v>
      </c>
      <c r="W30" s="30">
        <v>440</v>
      </c>
      <c r="X30" s="30">
        <v>273.68</v>
      </c>
      <c r="Y30" s="30">
        <v>0</v>
      </c>
      <c r="Z30" s="30">
        <v>1</v>
      </c>
      <c r="AA30" s="30" t="s">
        <v>748</v>
      </c>
      <c r="AB30" s="30">
        <v>3</v>
      </c>
      <c r="AC30" s="30"/>
    </row>
    <row r="31" spans="1:101" x14ac:dyDescent="0.2">
      <c r="A31" s="25" t="s">
        <v>712</v>
      </c>
      <c r="B31" s="22">
        <v>20</v>
      </c>
      <c r="C31" s="22" t="s">
        <v>462</v>
      </c>
      <c r="D31" s="22">
        <v>99.6</v>
      </c>
      <c r="E31" s="22">
        <v>100</v>
      </c>
      <c r="F31" s="22">
        <v>0.60960000000000003</v>
      </c>
      <c r="G31" s="22">
        <v>150</v>
      </c>
      <c r="H31" s="22">
        <v>-160</v>
      </c>
      <c r="I31" s="22">
        <v>160</v>
      </c>
      <c r="J31" s="22"/>
      <c r="K31" s="22">
        <v>160</v>
      </c>
      <c r="L31" s="22">
        <v>90</v>
      </c>
      <c r="M31" s="22">
        <v>95</v>
      </c>
      <c r="N31" s="22">
        <v>100</v>
      </c>
      <c r="O31" s="22"/>
      <c r="P31" s="22">
        <v>100</v>
      </c>
      <c r="Q31" s="22">
        <v>260</v>
      </c>
      <c r="R31" s="22">
        <v>-200</v>
      </c>
      <c r="S31" s="22">
        <v>200</v>
      </c>
      <c r="T31" s="22">
        <v>-215</v>
      </c>
      <c r="U31" s="22"/>
      <c r="V31" s="22">
        <v>200</v>
      </c>
      <c r="W31" s="22">
        <v>460</v>
      </c>
      <c r="X31" s="22">
        <v>280.416</v>
      </c>
      <c r="Y31" s="22">
        <v>0</v>
      </c>
      <c r="Z31" s="22">
        <v>1</v>
      </c>
      <c r="AA31" s="22" t="s">
        <v>750</v>
      </c>
      <c r="AB31" s="22">
        <v>3</v>
      </c>
      <c r="AC31" s="22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</row>
    <row r="32" spans="1:101" x14ac:dyDescent="0.2">
      <c r="A32" s="25" t="s">
        <v>737</v>
      </c>
      <c r="B32" s="22">
        <v>20</v>
      </c>
      <c r="C32" s="22" t="s">
        <v>461</v>
      </c>
      <c r="D32" s="22">
        <v>98.75</v>
      </c>
      <c r="E32" s="22">
        <v>100</v>
      </c>
      <c r="F32" s="22">
        <v>0.61160000000000003</v>
      </c>
      <c r="G32" s="22"/>
      <c r="H32" s="22"/>
      <c r="I32" s="22"/>
      <c r="J32" s="22"/>
      <c r="K32" s="22">
        <v>0</v>
      </c>
      <c r="L32" s="22">
        <v>180</v>
      </c>
      <c r="M32" s="22">
        <v>190</v>
      </c>
      <c r="N32" s="22"/>
      <c r="O32" s="22"/>
      <c r="P32" s="22">
        <v>190</v>
      </c>
      <c r="Q32" s="22">
        <v>0</v>
      </c>
      <c r="R32" s="22"/>
      <c r="S32" s="22"/>
      <c r="T32" s="22"/>
      <c r="U32" s="22"/>
      <c r="V32" s="22">
        <v>0</v>
      </c>
      <c r="W32" s="22">
        <v>0</v>
      </c>
      <c r="X32" s="22">
        <v>0</v>
      </c>
      <c r="Y32" s="22">
        <v>0</v>
      </c>
      <c r="Z32" s="22">
        <v>1</v>
      </c>
      <c r="AA32" s="22">
        <v>0</v>
      </c>
      <c r="AB32" s="22">
        <v>0</v>
      </c>
      <c r="AC32" s="22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</row>
    <row r="33" spans="1:101" x14ac:dyDescent="0.2">
      <c r="A33" s="25" t="s">
        <v>697</v>
      </c>
      <c r="B33" s="22">
        <v>18</v>
      </c>
      <c r="C33" s="22" t="s">
        <v>498</v>
      </c>
      <c r="D33" s="22">
        <v>96.25</v>
      </c>
      <c r="E33" s="22">
        <v>100</v>
      </c>
      <c r="F33" s="22">
        <v>0.61829999999999996</v>
      </c>
      <c r="G33" s="22">
        <v>200</v>
      </c>
      <c r="H33" s="22">
        <v>217.5</v>
      </c>
      <c r="I33" s="22">
        <v>-227.5</v>
      </c>
      <c r="J33" s="22"/>
      <c r="K33" s="22">
        <v>217.5</v>
      </c>
      <c r="L33" s="22">
        <v>115</v>
      </c>
      <c r="M33" s="22">
        <v>122.5</v>
      </c>
      <c r="N33" s="22">
        <v>127.5</v>
      </c>
      <c r="O33" s="22"/>
      <c r="P33" s="22">
        <v>127.5</v>
      </c>
      <c r="Q33" s="22">
        <v>345</v>
      </c>
      <c r="R33" s="22">
        <v>225</v>
      </c>
      <c r="S33" s="22">
        <v>245</v>
      </c>
      <c r="T33" s="22">
        <v>255</v>
      </c>
      <c r="U33" s="22"/>
      <c r="V33" s="22">
        <v>255</v>
      </c>
      <c r="W33" s="22">
        <v>600</v>
      </c>
      <c r="X33" s="22">
        <v>370.97999999999996</v>
      </c>
      <c r="Y33" s="22">
        <v>0</v>
      </c>
      <c r="Z33" s="22">
        <v>1</v>
      </c>
      <c r="AA33" s="22" t="s">
        <v>771</v>
      </c>
      <c r="AB33" s="22">
        <v>3</v>
      </c>
      <c r="AC33" s="22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</row>
    <row r="34" spans="1:101" x14ac:dyDescent="0.2">
      <c r="A34" s="25" t="s">
        <v>692</v>
      </c>
      <c r="B34" s="22">
        <v>17</v>
      </c>
      <c r="C34" s="22" t="s">
        <v>490</v>
      </c>
      <c r="D34" s="22">
        <v>99.25</v>
      </c>
      <c r="E34" s="22">
        <v>100</v>
      </c>
      <c r="F34" s="22">
        <v>0.61029999999999995</v>
      </c>
      <c r="G34" s="22">
        <v>170</v>
      </c>
      <c r="H34" s="22">
        <v>185</v>
      </c>
      <c r="I34" s="22">
        <v>200</v>
      </c>
      <c r="J34" s="22"/>
      <c r="K34" s="22">
        <v>200</v>
      </c>
      <c r="L34" s="22">
        <v>90</v>
      </c>
      <c r="M34" s="22">
        <v>102.5</v>
      </c>
      <c r="N34" s="22"/>
      <c r="O34" s="22"/>
      <c r="P34" s="22">
        <v>102.5</v>
      </c>
      <c r="Q34" s="22">
        <v>302.5</v>
      </c>
      <c r="R34" s="22">
        <v>170</v>
      </c>
      <c r="S34" s="22">
        <v>190</v>
      </c>
      <c r="T34" s="22">
        <v>205</v>
      </c>
      <c r="U34" s="22"/>
      <c r="V34" s="22">
        <v>205</v>
      </c>
      <c r="W34" s="22">
        <v>507.5</v>
      </c>
      <c r="X34" s="22">
        <v>309.72724999999997</v>
      </c>
      <c r="Y34" s="22">
        <v>0</v>
      </c>
      <c r="Z34" s="22">
        <v>1</v>
      </c>
      <c r="AA34" s="22" t="s">
        <v>766</v>
      </c>
      <c r="AB34" s="22">
        <v>3</v>
      </c>
      <c r="AC34" s="22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</row>
    <row r="35" spans="1:101" x14ac:dyDescent="0.2">
      <c r="A35" s="25" t="s">
        <v>713</v>
      </c>
      <c r="B35" s="22">
        <v>23</v>
      </c>
      <c r="C35" s="22" t="s">
        <v>474</v>
      </c>
      <c r="D35" s="22">
        <v>107.8</v>
      </c>
      <c r="E35" s="22">
        <v>110</v>
      </c>
      <c r="F35" s="22">
        <v>0.59230000000000005</v>
      </c>
      <c r="G35" s="22">
        <v>-30</v>
      </c>
      <c r="H35" s="22">
        <v>30</v>
      </c>
      <c r="I35" s="22"/>
      <c r="J35" s="22"/>
      <c r="K35" s="22">
        <v>30</v>
      </c>
      <c r="L35" s="22">
        <v>140</v>
      </c>
      <c r="M35" s="22">
        <v>150</v>
      </c>
      <c r="N35" s="22">
        <v>155</v>
      </c>
      <c r="O35" s="22"/>
      <c r="P35" s="22">
        <v>155</v>
      </c>
      <c r="Q35" s="22">
        <v>185</v>
      </c>
      <c r="R35" s="22">
        <v>230</v>
      </c>
      <c r="S35" s="22">
        <v>245</v>
      </c>
      <c r="T35" s="22">
        <v>-260</v>
      </c>
      <c r="U35" s="22"/>
      <c r="V35" s="22">
        <v>245</v>
      </c>
      <c r="W35" s="22">
        <v>430</v>
      </c>
      <c r="X35" s="22">
        <v>254.68900000000002</v>
      </c>
      <c r="Y35" s="22">
        <v>0</v>
      </c>
      <c r="Z35" s="22">
        <v>1</v>
      </c>
      <c r="AA35" s="22" t="s">
        <v>754</v>
      </c>
      <c r="AB35" s="22">
        <v>3</v>
      </c>
      <c r="AC35" s="22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</row>
    <row r="36" spans="1:101" x14ac:dyDescent="0.2">
      <c r="A36" s="25" t="s">
        <v>710</v>
      </c>
      <c r="B36" s="22">
        <v>21</v>
      </c>
      <c r="C36" s="22" t="s">
        <v>473</v>
      </c>
      <c r="D36" s="22">
        <v>107.25</v>
      </c>
      <c r="E36" s="22">
        <v>110</v>
      </c>
      <c r="F36" s="22">
        <v>0.59319999999999995</v>
      </c>
      <c r="G36" s="22">
        <v>215</v>
      </c>
      <c r="H36" s="22">
        <v>227.5</v>
      </c>
      <c r="I36" s="22">
        <v>240</v>
      </c>
      <c r="J36" s="22"/>
      <c r="K36" s="22">
        <v>240</v>
      </c>
      <c r="L36" s="22">
        <v>127.5</v>
      </c>
      <c r="M36" s="22">
        <v>137.5</v>
      </c>
      <c r="N36" s="22">
        <v>-142.5</v>
      </c>
      <c r="O36" s="22"/>
      <c r="P36" s="22">
        <v>137.5</v>
      </c>
      <c r="Q36" s="22">
        <v>377.5</v>
      </c>
      <c r="R36" s="22">
        <v>270</v>
      </c>
      <c r="S36" s="22">
        <v>-292.5</v>
      </c>
      <c r="T36" s="22">
        <v>-292.5</v>
      </c>
      <c r="U36" s="22"/>
      <c r="V36" s="22">
        <v>270</v>
      </c>
      <c r="W36" s="22">
        <v>647.5</v>
      </c>
      <c r="X36" s="22">
        <v>384.09699999999998</v>
      </c>
      <c r="Y36" s="22">
        <v>0</v>
      </c>
      <c r="Z36" s="22">
        <v>1</v>
      </c>
      <c r="AA36" s="22" t="s">
        <v>758</v>
      </c>
      <c r="AB36" s="22">
        <v>3</v>
      </c>
      <c r="AC36" s="22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</row>
    <row r="37" spans="1:101" x14ac:dyDescent="0.2">
      <c r="A37" s="25" t="s">
        <v>720</v>
      </c>
      <c r="B37" s="22">
        <v>24</v>
      </c>
      <c r="C37" s="22" t="s">
        <v>432</v>
      </c>
      <c r="D37" s="22">
        <v>104.65</v>
      </c>
      <c r="E37" s="22">
        <v>110</v>
      </c>
      <c r="F37" s="22">
        <v>0.59819999999999995</v>
      </c>
      <c r="G37" s="22">
        <v>-220</v>
      </c>
      <c r="H37" s="22">
        <v>220</v>
      </c>
      <c r="I37" s="22">
        <v>230</v>
      </c>
      <c r="J37" s="22"/>
      <c r="K37" s="22">
        <v>230</v>
      </c>
      <c r="L37" s="22">
        <v>150</v>
      </c>
      <c r="M37" s="22">
        <v>160</v>
      </c>
      <c r="N37" s="22">
        <v>-165</v>
      </c>
      <c r="O37" s="22"/>
      <c r="P37" s="22">
        <v>160</v>
      </c>
      <c r="Q37" s="22">
        <v>390</v>
      </c>
      <c r="R37" s="22">
        <v>245</v>
      </c>
      <c r="S37" s="22">
        <v>260</v>
      </c>
      <c r="T37" s="22">
        <v>265</v>
      </c>
      <c r="U37" s="22"/>
      <c r="V37" s="22">
        <v>265</v>
      </c>
      <c r="W37" s="22">
        <v>655</v>
      </c>
      <c r="X37" s="22">
        <v>391.82099999999997</v>
      </c>
      <c r="Y37" s="22">
        <v>0</v>
      </c>
      <c r="Z37" s="22">
        <v>1</v>
      </c>
      <c r="AA37" s="22" t="s">
        <v>755</v>
      </c>
      <c r="AB37" s="22">
        <v>3</v>
      </c>
      <c r="AC37" s="22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</row>
    <row r="38" spans="1:101" x14ac:dyDescent="0.2">
      <c r="A38" s="25" t="s">
        <v>729</v>
      </c>
      <c r="B38" s="22">
        <v>23</v>
      </c>
      <c r="C38" s="22" t="s">
        <v>473</v>
      </c>
      <c r="D38" s="22">
        <v>119.75</v>
      </c>
      <c r="E38" s="22">
        <v>125</v>
      </c>
      <c r="F38" s="22">
        <v>0.57509999999999994</v>
      </c>
      <c r="G38" s="22">
        <v>-240</v>
      </c>
      <c r="H38" s="22">
        <v>240</v>
      </c>
      <c r="I38" s="22">
        <v>250</v>
      </c>
      <c r="J38" s="22"/>
      <c r="K38" s="22">
        <v>250</v>
      </c>
      <c r="L38" s="22">
        <v>185</v>
      </c>
      <c r="M38" s="22">
        <v>192.5</v>
      </c>
      <c r="N38" s="22">
        <v>197.5</v>
      </c>
      <c r="O38" s="22"/>
      <c r="P38" s="22">
        <v>197.5</v>
      </c>
      <c r="Q38" s="22">
        <v>447.5</v>
      </c>
      <c r="R38" s="22">
        <v>290</v>
      </c>
      <c r="S38" s="22">
        <v>305</v>
      </c>
      <c r="T38" s="22">
        <v>312.5</v>
      </c>
      <c r="U38" s="22"/>
      <c r="V38" s="22">
        <v>312.5</v>
      </c>
      <c r="W38" s="22">
        <v>760</v>
      </c>
      <c r="X38" s="22">
        <v>437.07599999999996</v>
      </c>
      <c r="Y38" s="22">
        <v>0</v>
      </c>
      <c r="Z38" s="22">
        <v>1</v>
      </c>
      <c r="AA38" s="22" t="s">
        <v>762</v>
      </c>
      <c r="AB38" s="22">
        <v>3</v>
      </c>
      <c r="AC38" s="22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</row>
    <row r="39" spans="1:101" x14ac:dyDescent="0.2">
      <c r="A39" s="25" t="s">
        <v>699</v>
      </c>
      <c r="B39" s="22">
        <v>19</v>
      </c>
      <c r="C39" s="22" t="s">
        <v>497</v>
      </c>
      <c r="D39" s="22">
        <v>120.55</v>
      </c>
      <c r="E39" s="22">
        <v>125</v>
      </c>
      <c r="F39" s="22">
        <v>0.57430000000000003</v>
      </c>
      <c r="G39" s="22">
        <v>240</v>
      </c>
      <c r="H39" s="22"/>
      <c r="I39" s="22">
        <v>260</v>
      </c>
      <c r="J39" s="22"/>
      <c r="K39" s="22">
        <v>260</v>
      </c>
      <c r="L39" s="22">
        <v>-140</v>
      </c>
      <c r="M39" s="22">
        <v>-140</v>
      </c>
      <c r="N39" s="22">
        <v>140</v>
      </c>
      <c r="O39" s="22"/>
      <c r="P39" s="22">
        <v>140</v>
      </c>
      <c r="Q39" s="22">
        <v>400</v>
      </c>
      <c r="R39" s="22">
        <v>300</v>
      </c>
      <c r="S39" s="22">
        <v>300</v>
      </c>
      <c r="T39" s="22">
        <v>-310</v>
      </c>
      <c r="U39" s="22"/>
      <c r="V39" s="22">
        <v>300</v>
      </c>
      <c r="W39" s="22">
        <v>700</v>
      </c>
      <c r="X39" s="22">
        <v>402.01000000000005</v>
      </c>
      <c r="Y39" s="22">
        <v>0</v>
      </c>
      <c r="Z39" s="22">
        <v>1</v>
      </c>
      <c r="AA39" s="22" t="s">
        <v>773</v>
      </c>
      <c r="AB39" s="22">
        <v>3</v>
      </c>
      <c r="AC39" s="22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</row>
    <row r="40" spans="1:101" x14ac:dyDescent="0.2">
      <c r="A40" s="25" t="s">
        <v>706</v>
      </c>
      <c r="B40" s="22">
        <v>23</v>
      </c>
      <c r="C40" s="22" t="s">
        <v>473</v>
      </c>
      <c r="D40" s="22">
        <v>138.69999999999999</v>
      </c>
      <c r="E40" s="22">
        <v>140</v>
      </c>
      <c r="F40" s="22">
        <v>0.55959999999999999</v>
      </c>
      <c r="G40" s="22">
        <v>320</v>
      </c>
      <c r="H40" s="22">
        <v>340</v>
      </c>
      <c r="I40" s="22">
        <v>350</v>
      </c>
      <c r="J40" s="22"/>
      <c r="K40" s="22">
        <v>350</v>
      </c>
      <c r="L40" s="22">
        <v>170</v>
      </c>
      <c r="M40" s="22">
        <v>185</v>
      </c>
      <c r="N40" s="22">
        <v>192.5</v>
      </c>
      <c r="O40" s="22"/>
      <c r="P40" s="22">
        <v>192.5</v>
      </c>
      <c r="Q40" s="22">
        <v>542.5</v>
      </c>
      <c r="R40" s="22">
        <v>260</v>
      </c>
      <c r="S40" s="22">
        <v>280</v>
      </c>
      <c r="T40" s="22">
        <v>-295</v>
      </c>
      <c r="U40" s="22"/>
      <c r="V40" s="22">
        <v>280</v>
      </c>
      <c r="W40" s="22">
        <v>822.5</v>
      </c>
      <c r="X40" s="22">
        <v>460.27100000000002</v>
      </c>
      <c r="Y40" s="22">
        <v>0</v>
      </c>
      <c r="Z40" s="22">
        <v>1</v>
      </c>
      <c r="AA40" s="22" t="s">
        <v>760</v>
      </c>
      <c r="AB40" s="22">
        <v>3</v>
      </c>
      <c r="AC40" s="22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</row>
    <row r="41" spans="1:101" x14ac:dyDescent="0.2">
      <c r="A41" s="25" t="s">
        <v>730</v>
      </c>
      <c r="B41" s="22">
        <v>21</v>
      </c>
      <c r="C41" s="22" t="s">
        <v>473</v>
      </c>
      <c r="D41" s="22">
        <v>138.69999999999999</v>
      </c>
      <c r="E41" s="22">
        <v>140</v>
      </c>
      <c r="F41" s="22">
        <v>0.55959999999999999</v>
      </c>
      <c r="G41" s="22">
        <v>240</v>
      </c>
      <c r="H41" s="22">
        <v>-260</v>
      </c>
      <c r="I41" s="22">
        <v>270</v>
      </c>
      <c r="J41" s="22"/>
      <c r="K41" s="22">
        <v>270</v>
      </c>
      <c r="L41" s="22">
        <v>175</v>
      </c>
      <c r="M41" s="22">
        <v>182.5</v>
      </c>
      <c r="N41" s="22">
        <v>190</v>
      </c>
      <c r="O41" s="22"/>
      <c r="P41" s="22">
        <v>190</v>
      </c>
      <c r="Q41" s="22">
        <v>460</v>
      </c>
      <c r="R41" s="22">
        <v>270</v>
      </c>
      <c r="S41" s="22">
        <v>285</v>
      </c>
      <c r="T41" s="22">
        <v>295</v>
      </c>
      <c r="U41" s="22"/>
      <c r="V41" s="22">
        <v>295</v>
      </c>
      <c r="W41" s="22">
        <v>755</v>
      </c>
      <c r="X41" s="22">
        <v>422.49799999999999</v>
      </c>
      <c r="Y41" s="22">
        <v>0</v>
      </c>
      <c r="Z41" s="22">
        <v>1</v>
      </c>
      <c r="AA41" s="22" t="s">
        <v>759</v>
      </c>
      <c r="AB41" s="22">
        <v>3</v>
      </c>
      <c r="AC41" s="22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</row>
    <row r="42" spans="1:101" x14ac:dyDescent="0.2">
      <c r="A42" s="25" t="s">
        <v>701</v>
      </c>
      <c r="B42" s="22">
        <v>19</v>
      </c>
      <c r="C42" s="22" t="s">
        <v>497</v>
      </c>
      <c r="D42" s="22">
        <v>136.75</v>
      </c>
      <c r="E42" s="22">
        <v>140</v>
      </c>
      <c r="F42" s="22">
        <v>0.56079999999999997</v>
      </c>
      <c r="G42" s="22">
        <v>220</v>
      </c>
      <c r="H42" s="22">
        <v>230</v>
      </c>
      <c r="I42" s="22">
        <v>242.5</v>
      </c>
      <c r="J42" s="22"/>
      <c r="K42" s="22">
        <v>242.5</v>
      </c>
      <c r="L42" s="22">
        <v>140</v>
      </c>
      <c r="M42" s="22">
        <v>152.5</v>
      </c>
      <c r="N42" s="22">
        <v>157.5</v>
      </c>
      <c r="O42" s="22"/>
      <c r="P42" s="22">
        <v>157.5</v>
      </c>
      <c r="Q42" s="22">
        <v>400</v>
      </c>
      <c r="R42" s="22">
        <v>220</v>
      </c>
      <c r="S42" s="22">
        <v>242.5</v>
      </c>
      <c r="T42" s="22">
        <v>-245</v>
      </c>
      <c r="U42" s="22"/>
      <c r="V42" s="22">
        <v>242.5</v>
      </c>
      <c r="W42" s="22">
        <v>642.5</v>
      </c>
      <c r="X42" s="22">
        <v>360.31399999999996</v>
      </c>
      <c r="Y42" s="22">
        <v>0</v>
      </c>
      <c r="Z42" s="22">
        <v>1</v>
      </c>
      <c r="AA42" s="22" t="s">
        <v>770</v>
      </c>
      <c r="AB42" s="22">
        <v>3</v>
      </c>
      <c r="AC42" s="22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</row>
  </sheetData>
  <sortState ref="A3:CW42">
    <sortCondition ref="E3"/>
  </sortState>
  <phoneticPr fontId="0" type="noConversion"/>
  <conditionalFormatting sqref="G2:J2 L2:O2 R2:U2">
    <cfRule type="cellIs" dxfId="20" priority="1" stopIfTrue="1" operator="equal">
      <formula>#REF!</formula>
    </cfRule>
  </conditionalFormatting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33" s="118" customFormat="1" ht="30" customHeight="1" thickBot="1" x14ac:dyDescent="0.25">
      <c r="A1" s="314" t="s">
        <v>687</v>
      </c>
      <c r="B1" s="118" t="s">
        <v>786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33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98" t="s">
        <v>11</v>
      </c>
      <c r="L2" s="86" t="s">
        <v>90</v>
      </c>
      <c r="M2" s="86" t="s">
        <v>95</v>
      </c>
      <c r="N2" s="311" t="s">
        <v>134</v>
      </c>
      <c r="O2" s="311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</sheetData>
  <sortState ref="A3:CK49">
    <sortCondition ref="E3"/>
  </sortState>
  <phoneticPr fontId="0" type="noConversion"/>
  <conditionalFormatting sqref="G2:J2">
    <cfRule type="cellIs" dxfId="19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'3-Lift'!Print_Area</vt:lpstr>
      <vt:lpstr>Bench!Print_Area</vt:lpstr>
      <vt:lpstr>Deadlift!Print_Area</vt:lpstr>
      <vt:lpstr>PrintSheet!Print_Area</vt:lpstr>
      <vt:lpstr>'Push-Pull'!Print_Area</vt:lpstr>
      <vt:lpstr>Squat!Print_Area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2018-05-04T07:39:23Z</cp:lastPrinted>
  <dcterms:created xsi:type="dcterms:W3CDTF">2004-08-23T15:45:10Z</dcterms:created>
  <dcterms:modified xsi:type="dcterms:W3CDTF">2019-05-14T13:02:56Z</dcterms:modified>
</cp:coreProperties>
</file>